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unfao-my.sharepoint.com/personal/anisha_shawmi_fao_org/Documents/All Important Documents/"/>
    </mc:Choice>
  </mc:AlternateContent>
  <bookViews>
    <workbookView xWindow="-105" yWindow="-105" windowWidth="23265" windowHeight="12585"/>
  </bookViews>
  <sheets>
    <sheet name="Instructions" sheetId="2" r:id="rId1"/>
    <sheet name="Supplier Details" sheetId="3" r:id="rId2"/>
    <sheet name="Banking Instructions" sheetId="4" r:id="rId3"/>
    <sheet name="Certification" sheetId="5" r:id="rId4"/>
    <sheet name="Banking Header level" sheetId="6" state="hidden" r:id="rId5"/>
    <sheet name="Lists" sheetId="7" state="hidden" r:id="rId6"/>
    <sheet name="IBAN" sheetId="8" state="hidden" r:id="rId7"/>
    <sheet name="Examples" sheetId="9" state="hidden" r:id="rId8"/>
  </sheets>
  <externalReferences>
    <externalReference r:id="rId9"/>
  </externalReferences>
  <definedNames>
    <definedName name="_xlnm._FilterDatabase" localSheetId="6" hidden="1">IBAN!$A$2:$AD$79</definedName>
    <definedName name="AccountType">Lists!$I$27:$I$29</definedName>
    <definedName name="BENEFICIARIESGRANT">Lists!$G$15:$G$16</definedName>
    <definedName name="BranchNameInstr">Lists!$AI$3:$AI$5</definedName>
    <definedName name="BranchType">Lists!$I$39:$I$41</definedName>
    <definedName name="Colonies">Lists!$AO$3:$AO$16</definedName>
    <definedName name="Countries">Lists!$B$3:$B$255</definedName>
    <definedName name="DontInsert">Lists!$AE$3:$AE$31</definedName>
    <definedName name="Exceptions">Lists!$AI$12:$AI$17</definedName>
    <definedName name="Fellow">Lists!$G$14</definedName>
    <definedName name="IBANcountries">IBAN!$A$3:$A$119</definedName>
    <definedName name="Individual">Lists!$G$6:$G$9</definedName>
    <definedName name="NonIBAN">IBAN!$A$120:$A$255</definedName>
    <definedName name="NonStaffTraveller">Lists!$G$12</definedName>
    <definedName name="NotSupplier">Lists!$H$11:$H$16</definedName>
    <definedName name="Numbers">Lists!$I$43:$I$52</definedName>
    <definedName name="PettyCash">Lists!$G$13</definedName>
    <definedName name="PettyCashAccount">Lists!$G$13</definedName>
    <definedName name="_xlnm.Print_Area" localSheetId="3">Certification!$A$2:$K$27</definedName>
    <definedName name="_xlnm.Print_Titles" localSheetId="3">Certification!$3:$4</definedName>
    <definedName name="RecordType">Lists!$H$10:$H$15</definedName>
    <definedName name="SaudiArabia">Lists!$AK$3:$AK$21</definedName>
    <definedName name="Supplier">Lists!$G$3:$G$4</definedName>
    <definedName name="SupplierActivationCode">Lists!$G$3:$G$4</definedName>
    <definedName name="Suppliertype">Lists!$H$10:$H$14</definedName>
    <definedName name="Traveler">Lists!$G$12</definedName>
    <definedName name="UnitedStates">Lists!$AB$3:$AB$53</definedName>
    <definedName name="UpdateMode">Lists!$U$3:$U$4</definedName>
    <definedName name="UseIntermediate">Lists!$I$33:$I$35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5" i="3" l="1"/>
  <c r="S15" i="4" l="1"/>
  <c r="H22" i="4" l="1"/>
  <c r="H19" i="4"/>
  <c r="H17" i="4"/>
  <c r="B101" i="9" l="1"/>
  <c r="B100" i="9"/>
  <c r="AC116" i="8"/>
  <c r="AC115" i="8"/>
  <c r="AC114" i="8"/>
  <c r="AC113" i="8"/>
  <c r="AC109" i="8"/>
  <c r="AC104" i="8"/>
  <c r="AC100" i="8"/>
  <c r="AK7" i="6"/>
  <c r="I181" i="5"/>
  <c r="H181" i="5"/>
  <c r="G181" i="5"/>
  <c r="B181" i="5"/>
  <c r="F180" i="5"/>
  <c r="C180" i="5"/>
  <c r="A180" i="5"/>
  <c r="I179" i="5"/>
  <c r="H179" i="5"/>
  <c r="G179" i="5"/>
  <c r="B179" i="5"/>
  <c r="F178" i="5"/>
  <c r="C178" i="5"/>
  <c r="A178" i="5"/>
  <c r="I177" i="5"/>
  <c r="H177" i="5"/>
  <c r="G177" i="5"/>
  <c r="B177" i="5"/>
  <c r="F176" i="5"/>
  <c r="C176" i="5"/>
  <c r="A176" i="5"/>
  <c r="I175" i="5"/>
  <c r="H175" i="5"/>
  <c r="G175" i="5"/>
  <c r="B175" i="5"/>
  <c r="F174" i="5"/>
  <c r="C174" i="5"/>
  <c r="A174" i="5"/>
  <c r="I173" i="5"/>
  <c r="H173" i="5"/>
  <c r="G173" i="5"/>
  <c r="B173" i="5"/>
  <c r="F172" i="5"/>
  <c r="C172" i="5"/>
  <c r="A172" i="5"/>
  <c r="I171" i="5"/>
  <c r="H171" i="5"/>
  <c r="G171" i="5"/>
  <c r="B171" i="5"/>
  <c r="F170" i="5"/>
  <c r="C170" i="5"/>
  <c r="A170" i="5"/>
  <c r="I169" i="5"/>
  <c r="H169" i="5"/>
  <c r="G169" i="5"/>
  <c r="B169" i="5"/>
  <c r="F168" i="5"/>
  <c r="C168" i="5"/>
  <c r="A168" i="5"/>
  <c r="I167" i="5"/>
  <c r="H167" i="5"/>
  <c r="G167" i="5"/>
  <c r="B167" i="5"/>
  <c r="F166" i="5"/>
  <c r="C166" i="5"/>
  <c r="A166" i="5"/>
  <c r="I165" i="5"/>
  <c r="H165" i="5"/>
  <c r="G165" i="5"/>
  <c r="B165" i="5"/>
  <c r="F164" i="5"/>
  <c r="C164" i="5"/>
  <c r="A164" i="5"/>
  <c r="I163" i="5"/>
  <c r="H163" i="5"/>
  <c r="G163" i="5"/>
  <c r="B163" i="5"/>
  <c r="F162" i="5"/>
  <c r="C162" i="5"/>
  <c r="A162" i="5"/>
  <c r="I161" i="5"/>
  <c r="H161" i="5"/>
  <c r="G161" i="5"/>
  <c r="B161" i="5"/>
  <c r="F160" i="5"/>
  <c r="C160" i="5"/>
  <c r="A160" i="5"/>
  <c r="I159" i="5"/>
  <c r="H159" i="5"/>
  <c r="G159" i="5"/>
  <c r="B159" i="5"/>
  <c r="F158" i="5"/>
  <c r="C158" i="5"/>
  <c r="A158" i="5"/>
  <c r="I157" i="5"/>
  <c r="H157" i="5"/>
  <c r="G157" i="5"/>
  <c r="B157" i="5"/>
  <c r="F156" i="5"/>
  <c r="C156" i="5"/>
  <c r="A156" i="5"/>
  <c r="I155" i="5"/>
  <c r="H155" i="5"/>
  <c r="G155" i="5"/>
  <c r="B155" i="5"/>
  <c r="F154" i="5"/>
  <c r="C154" i="5"/>
  <c r="A154" i="5"/>
  <c r="I153" i="5"/>
  <c r="H153" i="5"/>
  <c r="G153" i="5"/>
  <c r="B153" i="5"/>
  <c r="F152" i="5"/>
  <c r="C152" i="5"/>
  <c r="A152" i="5"/>
  <c r="I151" i="5"/>
  <c r="H151" i="5"/>
  <c r="G151" i="5"/>
  <c r="B151" i="5"/>
  <c r="F150" i="5"/>
  <c r="C150" i="5"/>
  <c r="A150" i="5"/>
  <c r="I149" i="5"/>
  <c r="H149" i="5"/>
  <c r="G149" i="5"/>
  <c r="B149" i="5"/>
  <c r="F148" i="5"/>
  <c r="C148" i="5"/>
  <c r="A148" i="5"/>
  <c r="I147" i="5"/>
  <c r="H147" i="5"/>
  <c r="G147" i="5"/>
  <c r="B147" i="5"/>
  <c r="F146" i="5"/>
  <c r="C146" i="5"/>
  <c r="A146" i="5"/>
  <c r="I145" i="5"/>
  <c r="H145" i="5"/>
  <c r="G145" i="5"/>
  <c r="B145" i="5"/>
  <c r="F144" i="5"/>
  <c r="C144" i="5"/>
  <c r="A144" i="5"/>
  <c r="I143" i="5"/>
  <c r="H143" i="5"/>
  <c r="G143" i="5"/>
  <c r="B143" i="5"/>
  <c r="F142" i="5"/>
  <c r="C142" i="5"/>
  <c r="A142" i="5"/>
  <c r="I141" i="5"/>
  <c r="H141" i="5"/>
  <c r="G141" i="5"/>
  <c r="B141" i="5"/>
  <c r="F140" i="5"/>
  <c r="C140" i="5"/>
  <c r="A140" i="5"/>
  <c r="I139" i="5"/>
  <c r="H139" i="5"/>
  <c r="G139" i="5"/>
  <c r="B139" i="5"/>
  <c r="F138" i="5"/>
  <c r="C138" i="5"/>
  <c r="A138" i="5"/>
  <c r="I137" i="5"/>
  <c r="H137" i="5"/>
  <c r="G137" i="5"/>
  <c r="B137" i="5"/>
  <c r="F136" i="5"/>
  <c r="C136" i="5"/>
  <c r="A136" i="5"/>
  <c r="I135" i="5"/>
  <c r="H135" i="5"/>
  <c r="G135" i="5"/>
  <c r="B135" i="5"/>
  <c r="F134" i="5"/>
  <c r="C134" i="5"/>
  <c r="A134" i="5"/>
  <c r="I133" i="5"/>
  <c r="H133" i="5"/>
  <c r="G133" i="5"/>
  <c r="B133" i="5"/>
  <c r="F132" i="5"/>
  <c r="C132" i="5"/>
  <c r="A132" i="5"/>
  <c r="I131" i="5"/>
  <c r="H131" i="5"/>
  <c r="G131" i="5"/>
  <c r="B131" i="5"/>
  <c r="F130" i="5"/>
  <c r="C130" i="5"/>
  <c r="A130" i="5"/>
  <c r="I129" i="5"/>
  <c r="H129" i="5"/>
  <c r="G129" i="5"/>
  <c r="B129" i="5"/>
  <c r="F128" i="5"/>
  <c r="C128" i="5"/>
  <c r="A128" i="5"/>
  <c r="I127" i="5"/>
  <c r="H127" i="5"/>
  <c r="G127" i="5"/>
  <c r="B127" i="5"/>
  <c r="F126" i="5"/>
  <c r="C126" i="5"/>
  <c r="A126" i="5"/>
  <c r="I125" i="5"/>
  <c r="H125" i="5"/>
  <c r="G125" i="5"/>
  <c r="B125" i="5"/>
  <c r="F124" i="5"/>
  <c r="C124" i="5"/>
  <c r="A124" i="5"/>
  <c r="I123" i="5"/>
  <c r="H123" i="5"/>
  <c r="G123" i="5"/>
  <c r="B123" i="5"/>
  <c r="F122" i="5"/>
  <c r="C122" i="5"/>
  <c r="A122" i="5"/>
  <c r="I121" i="5"/>
  <c r="H121" i="5"/>
  <c r="G121" i="5"/>
  <c r="B121" i="5"/>
  <c r="F120" i="5"/>
  <c r="C120" i="5"/>
  <c r="A120" i="5"/>
  <c r="I119" i="5"/>
  <c r="H119" i="5"/>
  <c r="G119" i="5"/>
  <c r="B119" i="5"/>
  <c r="F118" i="5"/>
  <c r="C118" i="5"/>
  <c r="A118" i="5"/>
  <c r="I117" i="5"/>
  <c r="H117" i="5"/>
  <c r="G117" i="5"/>
  <c r="B117" i="5"/>
  <c r="F116" i="5"/>
  <c r="C116" i="5"/>
  <c r="A116" i="5"/>
  <c r="I115" i="5"/>
  <c r="H115" i="5"/>
  <c r="G115" i="5"/>
  <c r="B115" i="5"/>
  <c r="F114" i="5"/>
  <c r="C114" i="5"/>
  <c r="A114" i="5"/>
  <c r="I113" i="5"/>
  <c r="H113" i="5"/>
  <c r="G113" i="5"/>
  <c r="B113" i="5"/>
  <c r="F112" i="5"/>
  <c r="C112" i="5"/>
  <c r="A112" i="5"/>
  <c r="I111" i="5"/>
  <c r="H111" i="5"/>
  <c r="G111" i="5"/>
  <c r="B111" i="5"/>
  <c r="F110" i="5"/>
  <c r="C110" i="5"/>
  <c r="A110" i="5"/>
  <c r="I109" i="5"/>
  <c r="H109" i="5"/>
  <c r="G109" i="5"/>
  <c r="B109" i="5"/>
  <c r="F108" i="5"/>
  <c r="C108" i="5"/>
  <c r="A108" i="5"/>
  <c r="I107" i="5"/>
  <c r="H107" i="5"/>
  <c r="G107" i="5"/>
  <c r="B107" i="5"/>
  <c r="F106" i="5"/>
  <c r="C106" i="5"/>
  <c r="A106" i="5"/>
  <c r="I105" i="5"/>
  <c r="H105" i="5"/>
  <c r="G105" i="5"/>
  <c r="B105" i="5"/>
  <c r="F104" i="5"/>
  <c r="C104" i="5"/>
  <c r="A104" i="5"/>
  <c r="I103" i="5"/>
  <c r="H103" i="5"/>
  <c r="G103" i="5"/>
  <c r="B103" i="5"/>
  <c r="F102" i="5"/>
  <c r="C102" i="5"/>
  <c r="A102" i="5"/>
  <c r="I101" i="5"/>
  <c r="H101" i="5"/>
  <c r="G101" i="5"/>
  <c r="B101" i="5"/>
  <c r="F100" i="5"/>
  <c r="C100" i="5"/>
  <c r="A100" i="5"/>
  <c r="I99" i="5"/>
  <c r="H99" i="5"/>
  <c r="G99" i="5"/>
  <c r="B99" i="5"/>
  <c r="F98" i="5"/>
  <c r="C98" i="5"/>
  <c r="A98" i="5"/>
  <c r="I97" i="5"/>
  <c r="H97" i="5"/>
  <c r="G97" i="5"/>
  <c r="B97" i="5"/>
  <c r="F96" i="5"/>
  <c r="C96" i="5"/>
  <c r="A96" i="5"/>
  <c r="I95" i="5"/>
  <c r="H95" i="5"/>
  <c r="G95" i="5"/>
  <c r="B95" i="5"/>
  <c r="F94" i="5"/>
  <c r="C94" i="5"/>
  <c r="A94" i="5"/>
  <c r="I93" i="5"/>
  <c r="H93" i="5"/>
  <c r="G93" i="5"/>
  <c r="B93" i="5"/>
  <c r="F92" i="5"/>
  <c r="C92" i="5"/>
  <c r="A92" i="5"/>
  <c r="I91" i="5"/>
  <c r="H91" i="5"/>
  <c r="G91" i="5"/>
  <c r="B91" i="5"/>
  <c r="F90" i="5"/>
  <c r="C90" i="5"/>
  <c r="A90" i="5"/>
  <c r="I89" i="5"/>
  <c r="H89" i="5"/>
  <c r="G89" i="5"/>
  <c r="B89" i="5"/>
  <c r="F88" i="5"/>
  <c r="C88" i="5"/>
  <c r="A88" i="5"/>
  <c r="I87" i="5"/>
  <c r="H87" i="5"/>
  <c r="G87" i="5"/>
  <c r="B87" i="5"/>
  <c r="F86" i="5"/>
  <c r="C86" i="5"/>
  <c r="A86" i="5"/>
  <c r="I85" i="5"/>
  <c r="H85" i="5"/>
  <c r="G85" i="5"/>
  <c r="B85" i="5"/>
  <c r="F84" i="5"/>
  <c r="C84" i="5"/>
  <c r="A84" i="5"/>
  <c r="I83" i="5"/>
  <c r="H83" i="5"/>
  <c r="G83" i="5"/>
  <c r="B83" i="5"/>
  <c r="F82" i="5"/>
  <c r="C82" i="5"/>
  <c r="A82" i="5"/>
  <c r="I81" i="5"/>
  <c r="H81" i="5"/>
  <c r="G81" i="5"/>
  <c r="B81" i="5"/>
  <c r="F80" i="5"/>
  <c r="C80" i="5"/>
  <c r="A80" i="5"/>
  <c r="I79" i="5"/>
  <c r="H79" i="5"/>
  <c r="G79" i="5"/>
  <c r="B79" i="5"/>
  <c r="F78" i="5"/>
  <c r="C78" i="5"/>
  <c r="A78" i="5"/>
  <c r="I77" i="5"/>
  <c r="H77" i="5"/>
  <c r="G77" i="5"/>
  <c r="B77" i="5"/>
  <c r="F76" i="5"/>
  <c r="C76" i="5"/>
  <c r="A76" i="5"/>
  <c r="I75" i="5"/>
  <c r="H75" i="5"/>
  <c r="G75" i="5"/>
  <c r="B75" i="5"/>
  <c r="F74" i="5"/>
  <c r="C74" i="5"/>
  <c r="A74" i="5"/>
  <c r="I73" i="5"/>
  <c r="H73" i="5"/>
  <c r="G73" i="5"/>
  <c r="B73" i="5"/>
  <c r="F72" i="5"/>
  <c r="C72" i="5"/>
  <c r="A72" i="5"/>
  <c r="I71" i="5"/>
  <c r="H71" i="5"/>
  <c r="G71" i="5"/>
  <c r="B71" i="5"/>
  <c r="F70" i="5"/>
  <c r="C70" i="5"/>
  <c r="A70" i="5"/>
  <c r="I69" i="5"/>
  <c r="H69" i="5"/>
  <c r="G69" i="5"/>
  <c r="B69" i="5"/>
  <c r="F68" i="5"/>
  <c r="C68" i="5"/>
  <c r="A68" i="5"/>
  <c r="I67" i="5"/>
  <c r="H67" i="5"/>
  <c r="G67" i="5"/>
  <c r="B67" i="5"/>
  <c r="F66" i="5"/>
  <c r="C66" i="5"/>
  <c r="A66" i="5"/>
  <c r="I65" i="5"/>
  <c r="H65" i="5"/>
  <c r="G65" i="5"/>
  <c r="B65" i="5"/>
  <c r="F64" i="5"/>
  <c r="C64" i="5"/>
  <c r="A64" i="5"/>
  <c r="I63" i="5"/>
  <c r="H63" i="5"/>
  <c r="G63" i="5"/>
  <c r="B63" i="5"/>
  <c r="F62" i="5"/>
  <c r="C62" i="5"/>
  <c r="A62" i="5"/>
  <c r="I61" i="5"/>
  <c r="H61" i="5"/>
  <c r="G61" i="5"/>
  <c r="B61" i="5"/>
  <c r="F60" i="5"/>
  <c r="C60" i="5"/>
  <c r="A60" i="5"/>
  <c r="I59" i="5"/>
  <c r="H59" i="5"/>
  <c r="G59" i="5"/>
  <c r="B59" i="5"/>
  <c r="F58" i="5"/>
  <c r="C58" i="5"/>
  <c r="A58" i="5"/>
  <c r="I57" i="5"/>
  <c r="H57" i="5"/>
  <c r="G57" i="5"/>
  <c r="B57" i="5"/>
  <c r="F56" i="5"/>
  <c r="C56" i="5"/>
  <c r="A56" i="5"/>
  <c r="I55" i="5"/>
  <c r="H55" i="5"/>
  <c r="G55" i="5"/>
  <c r="B55" i="5"/>
  <c r="F54" i="5"/>
  <c r="C54" i="5"/>
  <c r="A54" i="5"/>
  <c r="I53" i="5"/>
  <c r="H53" i="5"/>
  <c r="G53" i="5"/>
  <c r="B53" i="5"/>
  <c r="F52" i="5"/>
  <c r="C52" i="5"/>
  <c r="A52" i="5"/>
  <c r="I51" i="5"/>
  <c r="H51" i="5"/>
  <c r="G51" i="5"/>
  <c r="B51" i="5"/>
  <c r="F50" i="5"/>
  <c r="C50" i="5"/>
  <c r="A50" i="5"/>
  <c r="I49" i="5"/>
  <c r="H49" i="5"/>
  <c r="G49" i="5"/>
  <c r="B49" i="5"/>
  <c r="F48" i="5"/>
  <c r="C48" i="5"/>
  <c r="A48" i="5"/>
  <c r="I47" i="5"/>
  <c r="H47" i="5"/>
  <c r="G47" i="5"/>
  <c r="B47" i="5"/>
  <c r="F46" i="5"/>
  <c r="C46" i="5"/>
  <c r="A46" i="5"/>
  <c r="I45" i="5"/>
  <c r="H45" i="5"/>
  <c r="G45" i="5"/>
  <c r="B45" i="5"/>
  <c r="F44" i="5"/>
  <c r="C44" i="5"/>
  <c r="A44" i="5"/>
  <c r="I43" i="5"/>
  <c r="H43" i="5"/>
  <c r="G43" i="5"/>
  <c r="B43" i="5"/>
  <c r="F42" i="5"/>
  <c r="C42" i="5"/>
  <c r="A42" i="5"/>
  <c r="I41" i="5"/>
  <c r="H41" i="5"/>
  <c r="G41" i="5"/>
  <c r="B41" i="5"/>
  <c r="F40" i="5"/>
  <c r="C40" i="5"/>
  <c r="A40" i="5"/>
  <c r="I39" i="5"/>
  <c r="H39" i="5"/>
  <c r="G39" i="5"/>
  <c r="B39" i="5"/>
  <c r="F38" i="5"/>
  <c r="C38" i="5"/>
  <c r="A38" i="5"/>
  <c r="I37" i="5"/>
  <c r="H37" i="5"/>
  <c r="G37" i="5"/>
  <c r="B37" i="5"/>
  <c r="F36" i="5"/>
  <c r="C36" i="5"/>
  <c r="A36" i="5"/>
  <c r="I35" i="5"/>
  <c r="H35" i="5"/>
  <c r="G35" i="5"/>
  <c r="B35" i="5"/>
  <c r="F34" i="5"/>
  <c r="C34" i="5"/>
  <c r="A34" i="5"/>
  <c r="I33" i="5"/>
  <c r="H33" i="5"/>
  <c r="G33" i="5"/>
  <c r="B33" i="5"/>
  <c r="F32" i="5"/>
  <c r="C32" i="5"/>
  <c r="A32" i="5"/>
  <c r="I31" i="5"/>
  <c r="H31" i="5"/>
  <c r="G31" i="5"/>
  <c r="B31" i="5"/>
  <c r="F30" i="5"/>
  <c r="C30" i="5"/>
  <c r="A30" i="5"/>
  <c r="I29" i="5"/>
  <c r="H29" i="5"/>
  <c r="G29" i="5"/>
  <c r="B29" i="5"/>
  <c r="F28" i="5"/>
  <c r="C28" i="5"/>
  <c r="A28" i="5"/>
  <c r="I24" i="5"/>
  <c r="H24" i="5"/>
  <c r="G24" i="5"/>
  <c r="B24" i="5"/>
  <c r="F23" i="5"/>
  <c r="X23" i="5" s="1"/>
  <c r="C23" i="5"/>
  <c r="W23" i="5" s="1"/>
  <c r="A23" i="5"/>
  <c r="I22" i="5"/>
  <c r="H22" i="5"/>
  <c r="G22" i="5"/>
  <c r="B22" i="5"/>
  <c r="F21" i="5"/>
  <c r="X21" i="5" s="1"/>
  <c r="C21" i="5"/>
  <c r="W21" i="5" s="1"/>
  <c r="A21" i="5"/>
  <c r="I20" i="5"/>
  <c r="H20" i="5"/>
  <c r="G20" i="5"/>
  <c r="B20" i="5"/>
  <c r="F19" i="5"/>
  <c r="X19" i="5" s="1"/>
  <c r="C19" i="5"/>
  <c r="W19" i="5" s="1"/>
  <c r="A19" i="5"/>
  <c r="I18" i="5"/>
  <c r="H18" i="5"/>
  <c r="G18" i="5"/>
  <c r="B18" i="5"/>
  <c r="F17" i="5"/>
  <c r="X17" i="5" s="1"/>
  <c r="C17" i="5"/>
  <c r="W17" i="5" s="1"/>
  <c r="A17" i="5"/>
  <c r="I16" i="5"/>
  <c r="H16" i="5"/>
  <c r="G16" i="5"/>
  <c r="B16" i="5"/>
  <c r="F15" i="5"/>
  <c r="X15" i="5" s="1"/>
  <c r="C15" i="5"/>
  <c r="W15" i="5" s="1"/>
  <c r="A15" i="5"/>
  <c r="I14" i="5"/>
  <c r="H14" i="5"/>
  <c r="G14" i="5"/>
  <c r="B14" i="5"/>
  <c r="F13" i="5"/>
  <c r="X13" i="5" s="1"/>
  <c r="C13" i="5"/>
  <c r="W13" i="5" s="1"/>
  <c r="A13" i="5"/>
  <c r="I12" i="5"/>
  <c r="H12" i="5"/>
  <c r="G12" i="5"/>
  <c r="B12" i="5"/>
  <c r="F11" i="5"/>
  <c r="X11" i="5" s="1"/>
  <c r="C11" i="5"/>
  <c r="W11" i="5" s="1"/>
  <c r="A11" i="5"/>
  <c r="I10" i="5"/>
  <c r="H10" i="5"/>
  <c r="G10" i="5"/>
  <c r="B10" i="5"/>
  <c r="F9" i="5"/>
  <c r="X9" i="5" s="1"/>
  <c r="C9" i="5"/>
  <c r="W9" i="5" s="1"/>
  <c r="A9" i="5"/>
  <c r="I8" i="5"/>
  <c r="H8" i="5"/>
  <c r="G8" i="5"/>
  <c r="B8" i="5"/>
  <c r="F7" i="5"/>
  <c r="X7" i="5" s="1"/>
  <c r="C7" i="5"/>
  <c r="W7" i="5" s="1"/>
  <c r="A7" i="5"/>
  <c r="I6" i="5"/>
  <c r="H6" i="5"/>
  <c r="G6" i="5"/>
  <c r="B6" i="5"/>
  <c r="F5" i="5"/>
  <c r="X5" i="5" s="1"/>
  <c r="C5" i="5"/>
  <c r="W5" i="5" s="1"/>
  <c r="A5" i="5"/>
  <c r="BL101" i="4"/>
  <c r="BJ101" i="4"/>
  <c r="BR101" i="4" s="1"/>
  <c r="BI101" i="4"/>
  <c r="BF101" i="4"/>
  <c r="BA101" i="4"/>
  <c r="AZ101" i="4"/>
  <c r="AX101" i="4"/>
  <c r="AI101" i="4"/>
  <c r="J181" i="5" s="1"/>
  <c r="AA101" i="4"/>
  <c r="D181" i="5" s="1"/>
  <c r="S101" i="4"/>
  <c r="Q101" i="4"/>
  <c r="A181" i="5" s="1"/>
  <c r="P101" i="4"/>
  <c r="O101" i="4"/>
  <c r="L101" i="4"/>
  <c r="K101" i="4"/>
  <c r="J101" i="4"/>
  <c r="H101" i="4"/>
  <c r="BL100" i="4"/>
  <c r="BJ100" i="4"/>
  <c r="BR100" i="4" s="1"/>
  <c r="BI100" i="4"/>
  <c r="BF100" i="4"/>
  <c r="BA100" i="4"/>
  <c r="AZ100" i="4"/>
  <c r="AX100" i="4"/>
  <c r="AI100" i="4"/>
  <c r="J179" i="5" s="1"/>
  <c r="AA100" i="4"/>
  <c r="S100" i="4"/>
  <c r="Q100" i="4"/>
  <c r="A179" i="5" s="1"/>
  <c r="P100" i="4"/>
  <c r="O100" i="4"/>
  <c r="L100" i="4"/>
  <c r="K100" i="4"/>
  <c r="B178" i="5" s="1"/>
  <c r="J100" i="4"/>
  <c r="H100" i="4"/>
  <c r="BL99" i="4"/>
  <c r="BJ99" i="4"/>
  <c r="BR99" i="4" s="1"/>
  <c r="BI99" i="4"/>
  <c r="BF99" i="4"/>
  <c r="BA99" i="4"/>
  <c r="AZ99" i="4"/>
  <c r="AX99" i="4"/>
  <c r="AI99" i="4"/>
  <c r="J177" i="5" s="1"/>
  <c r="AA99" i="4"/>
  <c r="S99" i="4"/>
  <c r="Q99" i="4"/>
  <c r="A177" i="5" s="1"/>
  <c r="P99" i="4"/>
  <c r="O99" i="4"/>
  <c r="L99" i="4"/>
  <c r="K99" i="4"/>
  <c r="B176" i="5" s="1"/>
  <c r="J99" i="4"/>
  <c r="H99" i="4"/>
  <c r="BL98" i="4"/>
  <c r="BJ98" i="4"/>
  <c r="BR98" i="4" s="1"/>
  <c r="BI98" i="4"/>
  <c r="BF98" i="4"/>
  <c r="BA98" i="4"/>
  <c r="AZ98" i="4"/>
  <c r="AX98" i="4"/>
  <c r="AI98" i="4"/>
  <c r="AA98" i="4"/>
  <c r="CI98" i="4" s="1"/>
  <c r="S98" i="4"/>
  <c r="Q98" i="4"/>
  <c r="A175" i="5" s="1"/>
  <c r="P98" i="4"/>
  <c r="E174" i="5" s="1"/>
  <c r="O98" i="4"/>
  <c r="L98" i="4"/>
  <c r="K98" i="4"/>
  <c r="J98" i="4"/>
  <c r="H98" i="4"/>
  <c r="BL97" i="4"/>
  <c r="BJ97" i="4"/>
  <c r="BR97" i="4" s="1"/>
  <c r="BI97" i="4"/>
  <c r="BF97" i="4"/>
  <c r="BA97" i="4"/>
  <c r="CL97" i="4" s="1"/>
  <c r="AZ97" i="4"/>
  <c r="AX97" i="4"/>
  <c r="AI97" i="4"/>
  <c r="J173" i="5" s="1"/>
  <c r="AA97" i="4"/>
  <c r="D173" i="5" s="1"/>
  <c r="S97" i="4"/>
  <c r="Q97" i="4"/>
  <c r="A173" i="5" s="1"/>
  <c r="P97" i="4"/>
  <c r="E172" i="5" s="1"/>
  <c r="O97" i="4"/>
  <c r="L97" i="4"/>
  <c r="K97" i="4"/>
  <c r="B172" i="5" s="1"/>
  <c r="J97" i="4"/>
  <c r="H97" i="4"/>
  <c r="BL96" i="4"/>
  <c r="BJ96" i="4"/>
  <c r="BR96" i="4" s="1"/>
  <c r="BI96" i="4"/>
  <c r="BF96" i="4"/>
  <c r="BA96" i="4"/>
  <c r="CL96" i="4" s="1"/>
  <c r="AZ96" i="4"/>
  <c r="AX96" i="4"/>
  <c r="AI96" i="4"/>
  <c r="J171" i="5" s="1"/>
  <c r="AA96" i="4"/>
  <c r="D171" i="5" s="1"/>
  <c r="S96" i="4"/>
  <c r="Q96" i="4"/>
  <c r="A171" i="5" s="1"/>
  <c r="P96" i="4"/>
  <c r="O96" i="4"/>
  <c r="L96" i="4"/>
  <c r="K96" i="4"/>
  <c r="B170" i="5" s="1"/>
  <c r="J96" i="4"/>
  <c r="H96" i="4"/>
  <c r="BL95" i="4"/>
  <c r="BJ95" i="4"/>
  <c r="BR95" i="4" s="1"/>
  <c r="BI95" i="4"/>
  <c r="BF95" i="4"/>
  <c r="BA95" i="4"/>
  <c r="CL95" i="4" s="1"/>
  <c r="AZ95" i="4"/>
  <c r="AX95" i="4"/>
  <c r="AI95" i="4"/>
  <c r="J169" i="5" s="1"/>
  <c r="AA95" i="4"/>
  <c r="D169" i="5" s="1"/>
  <c r="S95" i="4"/>
  <c r="Q95" i="4"/>
  <c r="A169" i="5" s="1"/>
  <c r="P95" i="4"/>
  <c r="E168" i="5" s="1"/>
  <c r="O95" i="4"/>
  <c r="L95" i="4"/>
  <c r="K95" i="4"/>
  <c r="B168" i="5" s="1"/>
  <c r="J95" i="4"/>
  <c r="H95" i="4"/>
  <c r="BL94" i="4"/>
  <c r="BJ94" i="4"/>
  <c r="BR94" i="4" s="1"/>
  <c r="BI94" i="4"/>
  <c r="BF94" i="4"/>
  <c r="BA94" i="4"/>
  <c r="CL94" i="4" s="1"/>
  <c r="AZ94" i="4"/>
  <c r="AX94" i="4"/>
  <c r="AI94" i="4"/>
  <c r="J167" i="5" s="1"/>
  <c r="AA94" i="4"/>
  <c r="S94" i="4"/>
  <c r="Q94" i="4"/>
  <c r="A167" i="5" s="1"/>
  <c r="P94" i="4"/>
  <c r="E166" i="5" s="1"/>
  <c r="O94" i="4"/>
  <c r="L94" i="4"/>
  <c r="K94" i="4"/>
  <c r="CC94" i="4" s="1"/>
  <c r="J94" i="4"/>
  <c r="H94" i="4"/>
  <c r="BL93" i="4"/>
  <c r="BJ93" i="4"/>
  <c r="BR93" i="4" s="1"/>
  <c r="BI93" i="4"/>
  <c r="BF93" i="4"/>
  <c r="BA93" i="4"/>
  <c r="AZ93" i="4"/>
  <c r="AX93" i="4"/>
  <c r="AI93" i="4"/>
  <c r="J165" i="5" s="1"/>
  <c r="AA93" i="4"/>
  <c r="D165" i="5" s="1"/>
  <c r="S93" i="4"/>
  <c r="Q93" i="4"/>
  <c r="A165" i="5" s="1"/>
  <c r="P93" i="4"/>
  <c r="O93" i="4"/>
  <c r="L93" i="4"/>
  <c r="K93" i="4"/>
  <c r="J93" i="4"/>
  <c r="H93" i="4"/>
  <c r="BL92" i="4"/>
  <c r="BJ92" i="4"/>
  <c r="BR92" i="4" s="1"/>
  <c r="BI92" i="4"/>
  <c r="BF92" i="4"/>
  <c r="BA92" i="4"/>
  <c r="AZ92" i="4"/>
  <c r="AX92" i="4"/>
  <c r="AI92" i="4"/>
  <c r="J163" i="5" s="1"/>
  <c r="AA92" i="4"/>
  <c r="D163" i="5" s="1"/>
  <c r="S92" i="4"/>
  <c r="Q92" i="4"/>
  <c r="A163" i="5" s="1"/>
  <c r="P92" i="4"/>
  <c r="O92" i="4"/>
  <c r="L92" i="4"/>
  <c r="K92" i="4"/>
  <c r="B162" i="5" s="1"/>
  <c r="J92" i="4"/>
  <c r="H92" i="4"/>
  <c r="BL91" i="4"/>
  <c r="BJ91" i="4"/>
  <c r="BR91" i="4" s="1"/>
  <c r="BI91" i="4"/>
  <c r="BF91" i="4"/>
  <c r="BA91" i="4"/>
  <c r="AZ91" i="4"/>
  <c r="AX91" i="4"/>
  <c r="AI91" i="4"/>
  <c r="J161" i="5" s="1"/>
  <c r="AA91" i="4"/>
  <c r="CI91" i="4" s="1"/>
  <c r="S91" i="4"/>
  <c r="Q91" i="4"/>
  <c r="A161" i="5" s="1"/>
  <c r="P91" i="4"/>
  <c r="O91" i="4"/>
  <c r="L91" i="4"/>
  <c r="K91" i="4"/>
  <c r="B160" i="5" s="1"/>
  <c r="J91" i="4"/>
  <c r="H91" i="4"/>
  <c r="BL90" i="4"/>
  <c r="BJ90" i="4"/>
  <c r="BR90" i="4" s="1"/>
  <c r="BI90" i="4"/>
  <c r="BF90" i="4"/>
  <c r="BA90" i="4"/>
  <c r="AZ90" i="4"/>
  <c r="AX90" i="4"/>
  <c r="AI90" i="4"/>
  <c r="AA90" i="4"/>
  <c r="CI90" i="4" s="1"/>
  <c r="S90" i="4"/>
  <c r="Q90" i="4"/>
  <c r="A159" i="5" s="1"/>
  <c r="P90" i="4"/>
  <c r="E158" i="5" s="1"/>
  <c r="O90" i="4"/>
  <c r="L90" i="4"/>
  <c r="K90" i="4"/>
  <c r="B158" i="5" s="1"/>
  <c r="J90" i="4"/>
  <c r="H90" i="4"/>
  <c r="BL89" i="4"/>
  <c r="BJ89" i="4"/>
  <c r="BR89" i="4" s="1"/>
  <c r="BI89" i="4"/>
  <c r="BF89" i="4"/>
  <c r="BA89" i="4"/>
  <c r="AZ89" i="4"/>
  <c r="AX89" i="4"/>
  <c r="AI89" i="4"/>
  <c r="J157" i="5" s="1"/>
  <c r="AA89" i="4"/>
  <c r="S89" i="4"/>
  <c r="Q89" i="4"/>
  <c r="A157" i="5" s="1"/>
  <c r="P89" i="4"/>
  <c r="E156" i="5" s="1"/>
  <c r="O89" i="4"/>
  <c r="L89" i="4"/>
  <c r="K89" i="4"/>
  <c r="J89" i="4"/>
  <c r="H89" i="4"/>
  <c r="BL88" i="4"/>
  <c r="BJ88" i="4"/>
  <c r="BR88" i="4" s="1"/>
  <c r="BI88" i="4"/>
  <c r="BF88" i="4"/>
  <c r="BA88" i="4"/>
  <c r="CL88" i="4" s="1"/>
  <c r="AZ88" i="4"/>
  <c r="AX88" i="4"/>
  <c r="AI88" i="4"/>
  <c r="J155" i="5" s="1"/>
  <c r="AA88" i="4"/>
  <c r="D155" i="5" s="1"/>
  <c r="S88" i="4"/>
  <c r="Q88" i="4"/>
  <c r="A155" i="5" s="1"/>
  <c r="P88" i="4"/>
  <c r="E154" i="5" s="1"/>
  <c r="O88" i="4"/>
  <c r="L88" i="4"/>
  <c r="K88" i="4"/>
  <c r="B154" i="5" s="1"/>
  <c r="J88" i="4"/>
  <c r="H88" i="4"/>
  <c r="BL87" i="4"/>
  <c r="BJ87" i="4"/>
  <c r="BR87" i="4" s="1"/>
  <c r="BI87" i="4"/>
  <c r="BF87" i="4"/>
  <c r="BA87" i="4"/>
  <c r="CL87" i="4" s="1"/>
  <c r="AZ87" i="4"/>
  <c r="AX87" i="4"/>
  <c r="AI87" i="4"/>
  <c r="J153" i="5" s="1"/>
  <c r="AA87" i="4"/>
  <c r="D153" i="5" s="1"/>
  <c r="S87" i="4"/>
  <c r="Q87" i="4"/>
  <c r="A153" i="5" s="1"/>
  <c r="P87" i="4"/>
  <c r="E152" i="5" s="1"/>
  <c r="O87" i="4"/>
  <c r="L87" i="4"/>
  <c r="K87" i="4"/>
  <c r="J87" i="4"/>
  <c r="H87" i="4"/>
  <c r="BL86" i="4"/>
  <c r="BJ86" i="4"/>
  <c r="BR86" i="4" s="1"/>
  <c r="BI86" i="4"/>
  <c r="BF86" i="4"/>
  <c r="BA86" i="4"/>
  <c r="CL86" i="4" s="1"/>
  <c r="AZ86" i="4"/>
  <c r="AX86" i="4"/>
  <c r="AI86" i="4"/>
  <c r="J151" i="5" s="1"/>
  <c r="AA86" i="4"/>
  <c r="D151" i="5" s="1"/>
  <c r="S86" i="4"/>
  <c r="Q86" i="4"/>
  <c r="A151" i="5" s="1"/>
  <c r="P86" i="4"/>
  <c r="E150" i="5" s="1"/>
  <c r="O86" i="4"/>
  <c r="L86" i="4"/>
  <c r="K86" i="4"/>
  <c r="J86" i="4"/>
  <c r="H86" i="4"/>
  <c r="BL85" i="4"/>
  <c r="BJ85" i="4"/>
  <c r="BR85" i="4" s="1"/>
  <c r="BI85" i="4"/>
  <c r="BF85" i="4"/>
  <c r="BA85" i="4"/>
  <c r="AZ85" i="4"/>
  <c r="AX85" i="4"/>
  <c r="AI85" i="4"/>
  <c r="J149" i="5" s="1"/>
  <c r="AA85" i="4"/>
  <c r="D149" i="5" s="1"/>
  <c r="S85" i="4"/>
  <c r="Q85" i="4"/>
  <c r="A149" i="5" s="1"/>
  <c r="P85" i="4"/>
  <c r="O85" i="4"/>
  <c r="L85" i="4"/>
  <c r="K85" i="4"/>
  <c r="J85" i="4"/>
  <c r="H85" i="4"/>
  <c r="BL84" i="4"/>
  <c r="BJ84" i="4"/>
  <c r="BR84" i="4" s="1"/>
  <c r="BI84" i="4"/>
  <c r="BF84" i="4"/>
  <c r="BA84" i="4"/>
  <c r="AZ84" i="4"/>
  <c r="AX84" i="4"/>
  <c r="AI84" i="4"/>
  <c r="J147" i="5" s="1"/>
  <c r="AA84" i="4"/>
  <c r="D147" i="5" s="1"/>
  <c r="S84" i="4"/>
  <c r="Q84" i="4"/>
  <c r="A147" i="5" s="1"/>
  <c r="P84" i="4"/>
  <c r="O84" i="4"/>
  <c r="L84" i="4"/>
  <c r="K84" i="4"/>
  <c r="B146" i="5" s="1"/>
  <c r="J84" i="4"/>
  <c r="H84" i="4"/>
  <c r="BL83" i="4"/>
  <c r="BJ83" i="4"/>
  <c r="BR83" i="4" s="1"/>
  <c r="BI83" i="4"/>
  <c r="BF83" i="4"/>
  <c r="BA83" i="4"/>
  <c r="AZ83" i="4"/>
  <c r="AX83" i="4"/>
  <c r="AI83" i="4"/>
  <c r="AA83" i="4"/>
  <c r="CI83" i="4" s="1"/>
  <c r="S83" i="4"/>
  <c r="Q83" i="4"/>
  <c r="A145" i="5" s="1"/>
  <c r="P83" i="4"/>
  <c r="E144" i="5" s="1"/>
  <c r="O83" i="4"/>
  <c r="L83" i="4"/>
  <c r="K83" i="4"/>
  <c r="B144" i="5" s="1"/>
  <c r="J83" i="4"/>
  <c r="H83" i="4"/>
  <c r="BL82" i="4"/>
  <c r="BJ82" i="4"/>
  <c r="BR82" i="4" s="1"/>
  <c r="BI82" i="4"/>
  <c r="BF82" i="4"/>
  <c r="BA82" i="4"/>
  <c r="AZ82" i="4"/>
  <c r="AX82" i="4"/>
  <c r="AI82" i="4"/>
  <c r="J143" i="5" s="1"/>
  <c r="AA82" i="4"/>
  <c r="S82" i="4"/>
  <c r="Q82" i="4"/>
  <c r="A143" i="5" s="1"/>
  <c r="P82" i="4"/>
  <c r="E142" i="5" s="1"/>
  <c r="O82" i="4"/>
  <c r="L82" i="4"/>
  <c r="K82" i="4"/>
  <c r="B142" i="5" s="1"/>
  <c r="J82" i="4"/>
  <c r="H82" i="4"/>
  <c r="BL81" i="4"/>
  <c r="BJ81" i="4"/>
  <c r="BR81" i="4" s="1"/>
  <c r="BI81" i="4"/>
  <c r="BF81" i="4"/>
  <c r="BA81" i="4"/>
  <c r="CL81" i="4" s="1"/>
  <c r="AZ81" i="4"/>
  <c r="AX81" i="4"/>
  <c r="AI81" i="4"/>
  <c r="J141" i="5" s="1"/>
  <c r="AA81" i="4"/>
  <c r="D141" i="5" s="1"/>
  <c r="S81" i="4"/>
  <c r="Q81" i="4"/>
  <c r="A141" i="5" s="1"/>
  <c r="P81" i="4"/>
  <c r="E140" i="5" s="1"/>
  <c r="O81" i="4"/>
  <c r="L81" i="4"/>
  <c r="K81" i="4"/>
  <c r="B140" i="5" s="1"/>
  <c r="J81" i="4"/>
  <c r="H81" i="4"/>
  <c r="BL80" i="4"/>
  <c r="BJ80" i="4"/>
  <c r="BR80" i="4" s="1"/>
  <c r="BI80" i="4"/>
  <c r="BF80" i="4"/>
  <c r="BA80" i="4"/>
  <c r="AZ80" i="4"/>
  <c r="AX80" i="4"/>
  <c r="AI80" i="4"/>
  <c r="J139" i="5" s="1"/>
  <c r="AA80" i="4"/>
  <c r="D139" i="5" s="1"/>
  <c r="S80" i="4"/>
  <c r="Q80" i="4"/>
  <c r="A139" i="5" s="1"/>
  <c r="P80" i="4"/>
  <c r="E138" i="5" s="1"/>
  <c r="O80" i="4"/>
  <c r="L80" i="4"/>
  <c r="K80" i="4"/>
  <c r="B138" i="5" s="1"/>
  <c r="J80" i="4"/>
  <c r="H80" i="4"/>
  <c r="BL79" i="4"/>
  <c r="BJ79" i="4"/>
  <c r="BR79" i="4" s="1"/>
  <c r="BI79" i="4"/>
  <c r="BF79" i="4"/>
  <c r="BA79" i="4"/>
  <c r="CL79" i="4" s="1"/>
  <c r="AZ79" i="4"/>
  <c r="AX79" i="4"/>
  <c r="AI79" i="4"/>
  <c r="J137" i="5" s="1"/>
  <c r="AA79" i="4"/>
  <c r="D137" i="5" s="1"/>
  <c r="S79" i="4"/>
  <c r="Q79" i="4"/>
  <c r="A137" i="5" s="1"/>
  <c r="P79" i="4"/>
  <c r="E136" i="5" s="1"/>
  <c r="O79" i="4"/>
  <c r="L79" i="4"/>
  <c r="K79" i="4"/>
  <c r="CC79" i="4" s="1"/>
  <c r="J79" i="4"/>
  <c r="H79" i="4"/>
  <c r="BL78" i="4"/>
  <c r="BJ78" i="4"/>
  <c r="BR78" i="4" s="1"/>
  <c r="BI78" i="4"/>
  <c r="BF78" i="4"/>
  <c r="BA78" i="4"/>
  <c r="CL78" i="4" s="1"/>
  <c r="AZ78" i="4"/>
  <c r="AX78" i="4"/>
  <c r="AI78" i="4"/>
  <c r="J135" i="5" s="1"/>
  <c r="AA78" i="4"/>
  <c r="D135" i="5" s="1"/>
  <c r="S78" i="4"/>
  <c r="Q78" i="4"/>
  <c r="A135" i="5" s="1"/>
  <c r="P78" i="4"/>
  <c r="O78" i="4"/>
  <c r="L78" i="4"/>
  <c r="K78" i="4"/>
  <c r="J78" i="4"/>
  <c r="H78" i="4"/>
  <c r="BL77" i="4"/>
  <c r="BJ77" i="4"/>
  <c r="BR77" i="4" s="1"/>
  <c r="BI77" i="4"/>
  <c r="BF77" i="4"/>
  <c r="BA77" i="4"/>
  <c r="AZ77" i="4"/>
  <c r="AX77" i="4"/>
  <c r="AI77" i="4"/>
  <c r="AA77" i="4"/>
  <c r="D133" i="5" s="1"/>
  <c r="S77" i="4"/>
  <c r="Q77" i="4"/>
  <c r="A133" i="5" s="1"/>
  <c r="P77" i="4"/>
  <c r="O77" i="4"/>
  <c r="L77" i="4"/>
  <c r="K77" i="4"/>
  <c r="CD77" i="4" s="1"/>
  <c r="J77" i="4"/>
  <c r="H77" i="4"/>
  <c r="BL76" i="4"/>
  <c r="BJ76" i="4"/>
  <c r="BR76" i="4" s="1"/>
  <c r="BI76" i="4"/>
  <c r="BF76" i="4"/>
  <c r="BA76" i="4"/>
  <c r="AZ76" i="4"/>
  <c r="AX76" i="4"/>
  <c r="AI76" i="4"/>
  <c r="J131" i="5" s="1"/>
  <c r="AA76" i="4"/>
  <c r="AP76" i="4" s="1"/>
  <c r="S76" i="4"/>
  <c r="Q76" i="4"/>
  <c r="A131" i="5" s="1"/>
  <c r="P76" i="4"/>
  <c r="O76" i="4"/>
  <c r="L76" i="4"/>
  <c r="K76" i="4"/>
  <c r="B130" i="5" s="1"/>
  <c r="J76" i="4"/>
  <c r="H76" i="4"/>
  <c r="BL75" i="4"/>
  <c r="BJ75" i="4"/>
  <c r="BR75" i="4" s="1"/>
  <c r="BI75" i="4"/>
  <c r="BF75" i="4"/>
  <c r="BA75" i="4"/>
  <c r="AZ75" i="4"/>
  <c r="AX75" i="4"/>
  <c r="AI75" i="4"/>
  <c r="AA75" i="4"/>
  <c r="CI75" i="4" s="1"/>
  <c r="S75" i="4"/>
  <c r="Q75" i="4"/>
  <c r="A129" i="5" s="1"/>
  <c r="P75" i="4"/>
  <c r="E128" i="5" s="1"/>
  <c r="O75" i="4"/>
  <c r="L75" i="4"/>
  <c r="K75" i="4"/>
  <c r="B128" i="5" s="1"/>
  <c r="J75" i="4"/>
  <c r="H75" i="4"/>
  <c r="BL74" i="4"/>
  <c r="BJ74" i="4"/>
  <c r="BR74" i="4" s="1"/>
  <c r="BI74" i="4"/>
  <c r="BF74" i="4"/>
  <c r="BA74" i="4"/>
  <c r="AZ74" i="4"/>
  <c r="AX74" i="4"/>
  <c r="AI74" i="4"/>
  <c r="J127" i="5" s="1"/>
  <c r="AA74" i="4"/>
  <c r="CI74" i="4" s="1"/>
  <c r="S74" i="4"/>
  <c r="Q74" i="4"/>
  <c r="A127" i="5" s="1"/>
  <c r="P74" i="4"/>
  <c r="E126" i="5" s="1"/>
  <c r="O74" i="4"/>
  <c r="L74" i="4"/>
  <c r="K74" i="4"/>
  <c r="J74" i="4"/>
  <c r="H74" i="4"/>
  <c r="BL73" i="4"/>
  <c r="BJ73" i="4"/>
  <c r="BR73" i="4" s="1"/>
  <c r="BI73" i="4"/>
  <c r="BF73" i="4"/>
  <c r="BA73" i="4"/>
  <c r="AZ73" i="4"/>
  <c r="AX73" i="4"/>
  <c r="AI73" i="4"/>
  <c r="J125" i="5" s="1"/>
  <c r="AA73" i="4"/>
  <c r="D125" i="5" s="1"/>
  <c r="S73" i="4"/>
  <c r="Q73" i="4"/>
  <c r="A125" i="5" s="1"/>
  <c r="P73" i="4"/>
  <c r="E124" i="5" s="1"/>
  <c r="O73" i="4"/>
  <c r="L73" i="4"/>
  <c r="K73" i="4"/>
  <c r="J73" i="4"/>
  <c r="H73" i="4"/>
  <c r="BL72" i="4"/>
  <c r="BJ72" i="4"/>
  <c r="BR72" i="4" s="1"/>
  <c r="BI72" i="4"/>
  <c r="BF72" i="4"/>
  <c r="BA72" i="4"/>
  <c r="CL72" i="4" s="1"/>
  <c r="AZ72" i="4"/>
  <c r="AX72" i="4"/>
  <c r="AI72" i="4"/>
  <c r="J123" i="5" s="1"/>
  <c r="AA72" i="4"/>
  <c r="D123" i="5" s="1"/>
  <c r="S72" i="4"/>
  <c r="Q72" i="4"/>
  <c r="A123" i="5" s="1"/>
  <c r="P72" i="4"/>
  <c r="E122" i="5" s="1"/>
  <c r="O72" i="4"/>
  <c r="L72" i="4"/>
  <c r="K72" i="4"/>
  <c r="J72" i="4"/>
  <c r="H72" i="4"/>
  <c r="BL71" i="4"/>
  <c r="BJ71" i="4"/>
  <c r="BR71" i="4" s="1"/>
  <c r="BI71" i="4"/>
  <c r="BF71" i="4"/>
  <c r="BA71" i="4"/>
  <c r="CL71" i="4" s="1"/>
  <c r="AZ71" i="4"/>
  <c r="AX71" i="4"/>
  <c r="AI71" i="4"/>
  <c r="J121" i="5" s="1"/>
  <c r="AA71" i="4"/>
  <c r="D121" i="5" s="1"/>
  <c r="S71" i="4"/>
  <c r="Q71" i="4"/>
  <c r="A121" i="5" s="1"/>
  <c r="P71" i="4"/>
  <c r="E120" i="5" s="1"/>
  <c r="O71" i="4"/>
  <c r="L71" i="4"/>
  <c r="K71" i="4"/>
  <c r="B120" i="5" s="1"/>
  <c r="J71" i="4"/>
  <c r="H71" i="4"/>
  <c r="BL70" i="4"/>
  <c r="BJ70" i="4"/>
  <c r="BR70" i="4" s="1"/>
  <c r="BI70" i="4"/>
  <c r="BF70" i="4"/>
  <c r="BA70" i="4"/>
  <c r="CL70" i="4" s="1"/>
  <c r="AZ70" i="4"/>
  <c r="AX70" i="4"/>
  <c r="AI70" i="4"/>
  <c r="AA70" i="4"/>
  <c r="CI70" i="4" s="1"/>
  <c r="S70" i="4"/>
  <c r="Q70" i="4"/>
  <c r="A119" i="5" s="1"/>
  <c r="P70" i="4"/>
  <c r="O70" i="4"/>
  <c r="L70" i="4"/>
  <c r="K70" i="4"/>
  <c r="CC70" i="4" s="1"/>
  <c r="J70" i="4"/>
  <c r="H70" i="4"/>
  <c r="BL69" i="4"/>
  <c r="BJ69" i="4"/>
  <c r="BR69" i="4" s="1"/>
  <c r="BI69" i="4"/>
  <c r="BF69" i="4"/>
  <c r="BA69" i="4"/>
  <c r="CL69" i="4" s="1"/>
  <c r="AZ69" i="4"/>
  <c r="AX69" i="4"/>
  <c r="AI69" i="4"/>
  <c r="J117" i="5" s="1"/>
  <c r="AA69" i="4"/>
  <c r="D117" i="5" s="1"/>
  <c r="S69" i="4"/>
  <c r="Q69" i="4"/>
  <c r="A117" i="5" s="1"/>
  <c r="P69" i="4"/>
  <c r="E116" i="5" s="1"/>
  <c r="O69" i="4"/>
  <c r="L69" i="4"/>
  <c r="K69" i="4"/>
  <c r="J69" i="4"/>
  <c r="H69" i="4"/>
  <c r="BL68" i="4"/>
  <c r="BJ68" i="4"/>
  <c r="BR68" i="4" s="1"/>
  <c r="BI68" i="4"/>
  <c r="BF68" i="4"/>
  <c r="BA68" i="4"/>
  <c r="AZ68" i="4"/>
  <c r="AX68" i="4"/>
  <c r="AI68" i="4"/>
  <c r="AA68" i="4"/>
  <c r="D115" i="5" s="1"/>
  <c r="S68" i="4"/>
  <c r="Q68" i="4"/>
  <c r="A115" i="5" s="1"/>
  <c r="P68" i="4"/>
  <c r="O68" i="4"/>
  <c r="L68" i="4"/>
  <c r="K68" i="4"/>
  <c r="J68" i="4"/>
  <c r="H68" i="4"/>
  <c r="BL67" i="4"/>
  <c r="BJ67" i="4"/>
  <c r="BR67" i="4" s="1"/>
  <c r="BI67" i="4"/>
  <c r="BF67" i="4"/>
  <c r="BA67" i="4"/>
  <c r="CL67" i="4" s="1"/>
  <c r="AZ67" i="4"/>
  <c r="AX67" i="4"/>
  <c r="AI67" i="4"/>
  <c r="J113" i="5" s="1"/>
  <c r="AA67" i="4"/>
  <c r="S67" i="4"/>
  <c r="Q67" i="4"/>
  <c r="A113" i="5" s="1"/>
  <c r="P67" i="4"/>
  <c r="E112" i="5" s="1"/>
  <c r="O67" i="4"/>
  <c r="L67" i="4"/>
  <c r="K67" i="4"/>
  <c r="B112" i="5" s="1"/>
  <c r="J67" i="4"/>
  <c r="H67" i="4"/>
  <c r="BL66" i="4"/>
  <c r="BJ66" i="4"/>
  <c r="BR66" i="4" s="1"/>
  <c r="BI66" i="4"/>
  <c r="BF66" i="4"/>
  <c r="BA66" i="4"/>
  <c r="AZ66" i="4"/>
  <c r="AX66" i="4"/>
  <c r="AI66" i="4"/>
  <c r="J111" i="5" s="1"/>
  <c r="AA66" i="4"/>
  <c r="D111" i="5" s="1"/>
  <c r="S66" i="4"/>
  <c r="Q66" i="4"/>
  <c r="A111" i="5" s="1"/>
  <c r="P66" i="4"/>
  <c r="E110" i="5" s="1"/>
  <c r="O66" i="4"/>
  <c r="L66" i="4"/>
  <c r="K66" i="4"/>
  <c r="B110" i="5" s="1"/>
  <c r="J66" i="4"/>
  <c r="H66" i="4"/>
  <c r="BL65" i="4"/>
  <c r="BJ65" i="4"/>
  <c r="BR65" i="4" s="1"/>
  <c r="BI65" i="4"/>
  <c r="BF65" i="4"/>
  <c r="BA65" i="4"/>
  <c r="BB65" i="4" s="1"/>
  <c r="CN65" i="4" s="1"/>
  <c r="AZ65" i="4"/>
  <c r="AX65" i="4"/>
  <c r="AI65" i="4"/>
  <c r="J109" i="5" s="1"/>
  <c r="AA65" i="4"/>
  <c r="D109" i="5" s="1"/>
  <c r="S65" i="4"/>
  <c r="Q65" i="4"/>
  <c r="A109" i="5" s="1"/>
  <c r="P65" i="4"/>
  <c r="E108" i="5" s="1"/>
  <c r="O65" i="4"/>
  <c r="L65" i="4"/>
  <c r="K65" i="4"/>
  <c r="CC65" i="4" s="1"/>
  <c r="J65" i="4"/>
  <c r="H65" i="4"/>
  <c r="BL64" i="4"/>
  <c r="BJ64" i="4"/>
  <c r="BR64" i="4" s="1"/>
  <c r="BI64" i="4"/>
  <c r="BF64" i="4"/>
  <c r="BA64" i="4"/>
  <c r="CL64" i="4" s="1"/>
  <c r="AZ64" i="4"/>
  <c r="AX64" i="4"/>
  <c r="AI64" i="4"/>
  <c r="J107" i="5" s="1"/>
  <c r="AA64" i="4"/>
  <c r="D107" i="5" s="1"/>
  <c r="S64" i="4"/>
  <c r="Q64" i="4"/>
  <c r="A107" i="5" s="1"/>
  <c r="P64" i="4"/>
  <c r="E106" i="5" s="1"/>
  <c r="O64" i="4"/>
  <c r="L64" i="4"/>
  <c r="K64" i="4"/>
  <c r="B106" i="5" s="1"/>
  <c r="J64" i="4"/>
  <c r="H64" i="4"/>
  <c r="BL63" i="4"/>
  <c r="BJ63" i="4"/>
  <c r="BR63" i="4" s="1"/>
  <c r="BI63" i="4"/>
  <c r="BF63" i="4"/>
  <c r="BA63" i="4"/>
  <c r="AZ63" i="4"/>
  <c r="AX63" i="4"/>
  <c r="AI63" i="4"/>
  <c r="J105" i="5" s="1"/>
  <c r="AA63" i="4"/>
  <c r="S63" i="4"/>
  <c r="Q63" i="4"/>
  <c r="A105" i="5" s="1"/>
  <c r="P63" i="4"/>
  <c r="E104" i="5" s="1"/>
  <c r="O63" i="4"/>
  <c r="L63" i="4"/>
  <c r="K63" i="4"/>
  <c r="J63" i="4"/>
  <c r="H63" i="4"/>
  <c r="BL62" i="4"/>
  <c r="BJ62" i="4"/>
  <c r="BR62" i="4" s="1"/>
  <c r="BI62" i="4"/>
  <c r="BF62" i="4"/>
  <c r="BA62" i="4"/>
  <c r="AZ62" i="4"/>
  <c r="AX62" i="4"/>
  <c r="AI62" i="4"/>
  <c r="J103" i="5" s="1"/>
  <c r="AA62" i="4"/>
  <c r="D103" i="5" s="1"/>
  <c r="S62" i="4"/>
  <c r="Q62" i="4"/>
  <c r="A103" i="5" s="1"/>
  <c r="P62" i="4"/>
  <c r="O62" i="4"/>
  <c r="L62" i="4"/>
  <c r="K62" i="4"/>
  <c r="B102" i="5" s="1"/>
  <c r="J62" i="4"/>
  <c r="H62" i="4"/>
  <c r="BL61" i="4"/>
  <c r="BJ61" i="4"/>
  <c r="BR61" i="4" s="1"/>
  <c r="BI61" i="4"/>
  <c r="BF61" i="4"/>
  <c r="BA61" i="4"/>
  <c r="CL61" i="4" s="1"/>
  <c r="AZ61" i="4"/>
  <c r="AX61" i="4"/>
  <c r="AI61" i="4"/>
  <c r="J101" i="5" s="1"/>
  <c r="AA61" i="4"/>
  <c r="D101" i="5" s="1"/>
  <c r="S61" i="4"/>
  <c r="Q61" i="4"/>
  <c r="A101" i="5" s="1"/>
  <c r="P61" i="4"/>
  <c r="E100" i="5" s="1"/>
  <c r="O61" i="4"/>
  <c r="L61" i="4"/>
  <c r="K61" i="4"/>
  <c r="B100" i="5" s="1"/>
  <c r="J61" i="4"/>
  <c r="H61" i="4"/>
  <c r="BL60" i="4"/>
  <c r="BJ60" i="4"/>
  <c r="BR60" i="4" s="1"/>
  <c r="BI60" i="4"/>
  <c r="BF60" i="4"/>
  <c r="BA60" i="4"/>
  <c r="CL60" i="4" s="1"/>
  <c r="AZ60" i="4"/>
  <c r="AX60" i="4"/>
  <c r="AI60" i="4"/>
  <c r="J99" i="5" s="1"/>
  <c r="AA60" i="4"/>
  <c r="S60" i="4"/>
  <c r="Q60" i="4"/>
  <c r="A99" i="5" s="1"/>
  <c r="P60" i="4"/>
  <c r="E98" i="5" s="1"/>
  <c r="O60" i="4"/>
  <c r="L60" i="4"/>
  <c r="K60" i="4"/>
  <c r="B98" i="5" s="1"/>
  <c r="J60" i="4"/>
  <c r="H60" i="4"/>
  <c r="BL59" i="4"/>
  <c r="BJ59" i="4"/>
  <c r="BR59" i="4" s="1"/>
  <c r="BI59" i="4"/>
  <c r="BF59" i="4"/>
  <c r="BA59" i="4"/>
  <c r="AZ59" i="4"/>
  <c r="AX59" i="4"/>
  <c r="AI59" i="4"/>
  <c r="AA59" i="4"/>
  <c r="D97" i="5" s="1"/>
  <c r="S59" i="4"/>
  <c r="Q59" i="4"/>
  <c r="A97" i="5" s="1"/>
  <c r="P59" i="4"/>
  <c r="E96" i="5" s="1"/>
  <c r="O59" i="4"/>
  <c r="L59" i="4"/>
  <c r="K59" i="4"/>
  <c r="B96" i="5" s="1"/>
  <c r="J59" i="4"/>
  <c r="H59" i="4"/>
  <c r="BL58" i="4"/>
  <c r="BJ58" i="4"/>
  <c r="BR58" i="4" s="1"/>
  <c r="BI58" i="4"/>
  <c r="BF58" i="4"/>
  <c r="BA58" i="4"/>
  <c r="AZ58" i="4"/>
  <c r="AX58" i="4"/>
  <c r="AI58" i="4"/>
  <c r="J95" i="5" s="1"/>
  <c r="AA58" i="4"/>
  <c r="D95" i="5" s="1"/>
  <c r="S58" i="4"/>
  <c r="Q58" i="4"/>
  <c r="A95" i="5" s="1"/>
  <c r="P58" i="4"/>
  <c r="E94" i="5" s="1"/>
  <c r="O58" i="4"/>
  <c r="L58" i="4"/>
  <c r="K58" i="4"/>
  <c r="B94" i="5" s="1"/>
  <c r="J58" i="4"/>
  <c r="H58" i="4"/>
  <c r="BL57" i="4"/>
  <c r="BJ57" i="4"/>
  <c r="BR57" i="4" s="1"/>
  <c r="BI57" i="4"/>
  <c r="BF57" i="4"/>
  <c r="BA57" i="4"/>
  <c r="AZ57" i="4"/>
  <c r="AX57" i="4"/>
  <c r="AI57" i="4"/>
  <c r="J93" i="5" s="1"/>
  <c r="AA57" i="4"/>
  <c r="D93" i="5" s="1"/>
  <c r="S57" i="4"/>
  <c r="Q57" i="4"/>
  <c r="A93" i="5" s="1"/>
  <c r="P57" i="4"/>
  <c r="E92" i="5" s="1"/>
  <c r="O57" i="4"/>
  <c r="L57" i="4"/>
  <c r="K57" i="4"/>
  <c r="CD57" i="4" s="1"/>
  <c r="J57" i="4"/>
  <c r="H57" i="4"/>
  <c r="BL56" i="4"/>
  <c r="BJ56" i="4"/>
  <c r="BR56" i="4" s="1"/>
  <c r="BI56" i="4"/>
  <c r="BF56" i="4"/>
  <c r="BA56" i="4"/>
  <c r="AZ56" i="4"/>
  <c r="AX56" i="4"/>
  <c r="AI56" i="4"/>
  <c r="AA56" i="4"/>
  <c r="S56" i="4"/>
  <c r="Q56" i="4"/>
  <c r="A91" i="5" s="1"/>
  <c r="P56" i="4"/>
  <c r="E90" i="5" s="1"/>
  <c r="O56" i="4"/>
  <c r="L56" i="4"/>
  <c r="K56" i="4"/>
  <c r="B90" i="5" s="1"/>
  <c r="J56" i="4"/>
  <c r="H56" i="4"/>
  <c r="BL55" i="4"/>
  <c r="BJ55" i="4"/>
  <c r="BR55" i="4" s="1"/>
  <c r="BI55" i="4"/>
  <c r="BF55" i="4"/>
  <c r="BA55" i="4"/>
  <c r="AZ55" i="4"/>
  <c r="AX55" i="4"/>
  <c r="AI55" i="4"/>
  <c r="J89" i="5" s="1"/>
  <c r="AA55" i="4"/>
  <c r="D89" i="5" s="1"/>
  <c r="S55" i="4"/>
  <c r="Q55" i="4"/>
  <c r="A89" i="5" s="1"/>
  <c r="P55" i="4"/>
  <c r="O55" i="4"/>
  <c r="L55" i="4"/>
  <c r="K55" i="4"/>
  <c r="J55" i="4"/>
  <c r="H55" i="4"/>
  <c r="BL54" i="4"/>
  <c r="BJ54" i="4"/>
  <c r="BR54" i="4" s="1"/>
  <c r="BI54" i="4"/>
  <c r="BF54" i="4"/>
  <c r="BA54" i="4"/>
  <c r="CL54" i="4" s="1"/>
  <c r="AZ54" i="4"/>
  <c r="AX54" i="4"/>
  <c r="AI54" i="4"/>
  <c r="J87" i="5" s="1"/>
  <c r="AA54" i="4"/>
  <c r="D87" i="5" s="1"/>
  <c r="S54" i="4"/>
  <c r="Q54" i="4"/>
  <c r="A87" i="5" s="1"/>
  <c r="P54" i="4"/>
  <c r="O54" i="4"/>
  <c r="L54" i="4"/>
  <c r="K54" i="4"/>
  <c r="B86" i="5" s="1"/>
  <c r="J54" i="4"/>
  <c r="H54" i="4"/>
  <c r="BL53" i="4"/>
  <c r="BJ53" i="4"/>
  <c r="BR53" i="4" s="1"/>
  <c r="BI53" i="4"/>
  <c r="BF53" i="4"/>
  <c r="BA53" i="4"/>
  <c r="CL53" i="4" s="1"/>
  <c r="AZ53" i="4"/>
  <c r="AX53" i="4"/>
  <c r="AI53" i="4"/>
  <c r="J85" i="5" s="1"/>
  <c r="AA53" i="4"/>
  <c r="D85" i="5" s="1"/>
  <c r="S53" i="4"/>
  <c r="Q53" i="4"/>
  <c r="A85" i="5" s="1"/>
  <c r="P53" i="4"/>
  <c r="E84" i="5" s="1"/>
  <c r="O53" i="4"/>
  <c r="L53" i="4"/>
  <c r="K53" i="4"/>
  <c r="B84" i="5" s="1"/>
  <c r="J53" i="4"/>
  <c r="H53" i="4"/>
  <c r="BL52" i="4"/>
  <c r="BJ52" i="4"/>
  <c r="BR52" i="4" s="1"/>
  <c r="BI52" i="4"/>
  <c r="BF52" i="4"/>
  <c r="BA52" i="4"/>
  <c r="CL52" i="4" s="1"/>
  <c r="AZ52" i="4"/>
  <c r="AX52" i="4"/>
  <c r="AI52" i="4"/>
  <c r="J83" i="5" s="1"/>
  <c r="AA52" i="4"/>
  <c r="Z52" i="4" s="1"/>
  <c r="AB52" i="4" s="1"/>
  <c r="S52" i="4"/>
  <c r="Q52" i="4"/>
  <c r="A83" i="5" s="1"/>
  <c r="P52" i="4"/>
  <c r="E82" i="5" s="1"/>
  <c r="O52" i="4"/>
  <c r="L52" i="4"/>
  <c r="K52" i="4"/>
  <c r="J52" i="4"/>
  <c r="H52" i="4"/>
  <c r="BL51" i="4"/>
  <c r="BJ51" i="4"/>
  <c r="BR51" i="4" s="1"/>
  <c r="BI51" i="4"/>
  <c r="BF51" i="4"/>
  <c r="BA51" i="4"/>
  <c r="AZ51" i="4"/>
  <c r="AX51" i="4"/>
  <c r="AI51" i="4"/>
  <c r="AA51" i="4"/>
  <c r="S51" i="4"/>
  <c r="Q51" i="4"/>
  <c r="A81" i="5" s="1"/>
  <c r="P51" i="4"/>
  <c r="O51" i="4"/>
  <c r="L51" i="4"/>
  <c r="K51" i="4"/>
  <c r="B80" i="5" s="1"/>
  <c r="J51" i="4"/>
  <c r="H51" i="4"/>
  <c r="BL50" i="4"/>
  <c r="BJ50" i="4"/>
  <c r="BR50" i="4" s="1"/>
  <c r="BI50" i="4"/>
  <c r="BF50" i="4"/>
  <c r="BA50" i="4"/>
  <c r="AZ50" i="4"/>
  <c r="AX50" i="4"/>
  <c r="AI50" i="4"/>
  <c r="J79" i="5" s="1"/>
  <c r="AA50" i="4"/>
  <c r="D79" i="5" s="1"/>
  <c r="S50" i="4"/>
  <c r="Q50" i="4"/>
  <c r="A79" i="5" s="1"/>
  <c r="P50" i="4"/>
  <c r="E78" i="5" s="1"/>
  <c r="O50" i="4"/>
  <c r="L50" i="4"/>
  <c r="K50" i="4"/>
  <c r="B78" i="5" s="1"/>
  <c r="J50" i="4"/>
  <c r="H50" i="4"/>
  <c r="BL49" i="4"/>
  <c r="BJ49" i="4"/>
  <c r="BR49" i="4" s="1"/>
  <c r="BI49" i="4"/>
  <c r="BF49" i="4"/>
  <c r="BA49" i="4"/>
  <c r="AZ49" i="4"/>
  <c r="AX49" i="4"/>
  <c r="AI49" i="4"/>
  <c r="AA49" i="4"/>
  <c r="S49" i="4"/>
  <c r="Q49" i="4"/>
  <c r="A77" i="5" s="1"/>
  <c r="P49" i="4"/>
  <c r="E76" i="5" s="1"/>
  <c r="O49" i="4"/>
  <c r="L49" i="4"/>
  <c r="K49" i="4"/>
  <c r="B76" i="5" s="1"/>
  <c r="J49" i="4"/>
  <c r="H49" i="4"/>
  <c r="BL48" i="4"/>
  <c r="BJ48" i="4"/>
  <c r="BR48" i="4" s="1"/>
  <c r="BI48" i="4"/>
  <c r="BF48" i="4"/>
  <c r="BA48" i="4"/>
  <c r="AZ48" i="4"/>
  <c r="AX48" i="4"/>
  <c r="AI48" i="4"/>
  <c r="J75" i="5" s="1"/>
  <c r="AA48" i="4"/>
  <c r="S48" i="4"/>
  <c r="Q48" i="4"/>
  <c r="A75" i="5" s="1"/>
  <c r="P48" i="4"/>
  <c r="E74" i="5" s="1"/>
  <c r="O48" i="4"/>
  <c r="L48" i="4"/>
  <c r="K48" i="4"/>
  <c r="J48" i="4"/>
  <c r="H48" i="4"/>
  <c r="BL47" i="4"/>
  <c r="BJ47" i="4"/>
  <c r="BR47" i="4" s="1"/>
  <c r="BI47" i="4"/>
  <c r="BF47" i="4"/>
  <c r="BA47" i="4"/>
  <c r="AZ47" i="4"/>
  <c r="AX47" i="4"/>
  <c r="AI47" i="4"/>
  <c r="J73" i="5" s="1"/>
  <c r="AA47" i="4"/>
  <c r="D73" i="5" s="1"/>
  <c r="S47" i="4"/>
  <c r="Q47" i="4"/>
  <c r="A73" i="5" s="1"/>
  <c r="P47" i="4"/>
  <c r="E72" i="5" s="1"/>
  <c r="O47" i="4"/>
  <c r="L47" i="4"/>
  <c r="K47" i="4"/>
  <c r="J47" i="4"/>
  <c r="H47" i="4"/>
  <c r="BL46" i="4"/>
  <c r="BJ46" i="4"/>
  <c r="BR46" i="4" s="1"/>
  <c r="BI46" i="4"/>
  <c r="BF46" i="4"/>
  <c r="BA46" i="4"/>
  <c r="CL46" i="4" s="1"/>
  <c r="AZ46" i="4"/>
  <c r="AX46" i="4"/>
  <c r="AI46" i="4"/>
  <c r="J71" i="5" s="1"/>
  <c r="AA46" i="4"/>
  <c r="D71" i="5" s="1"/>
  <c r="S46" i="4"/>
  <c r="Q46" i="4"/>
  <c r="A71" i="5" s="1"/>
  <c r="P46" i="4"/>
  <c r="O46" i="4"/>
  <c r="L46" i="4"/>
  <c r="K46" i="4"/>
  <c r="J46" i="4"/>
  <c r="H46" i="4"/>
  <c r="BL45" i="4"/>
  <c r="BJ45" i="4"/>
  <c r="BR45" i="4" s="1"/>
  <c r="BI45" i="4"/>
  <c r="BF45" i="4"/>
  <c r="BA45" i="4"/>
  <c r="CL45" i="4" s="1"/>
  <c r="AZ45" i="4"/>
  <c r="AX45" i="4"/>
  <c r="AI45" i="4"/>
  <c r="J69" i="5" s="1"/>
  <c r="AA45" i="4"/>
  <c r="D69" i="5" s="1"/>
  <c r="S45" i="4"/>
  <c r="Q45" i="4"/>
  <c r="A69" i="5" s="1"/>
  <c r="P45" i="4"/>
  <c r="E68" i="5" s="1"/>
  <c r="O45" i="4"/>
  <c r="L45" i="4"/>
  <c r="K45" i="4"/>
  <c r="B68" i="5" s="1"/>
  <c r="J45" i="4"/>
  <c r="H45" i="4"/>
  <c r="BL44" i="4"/>
  <c r="BJ44" i="4"/>
  <c r="BR44" i="4" s="1"/>
  <c r="BI44" i="4"/>
  <c r="BF44" i="4"/>
  <c r="BA44" i="4"/>
  <c r="CL44" i="4" s="1"/>
  <c r="AZ44" i="4"/>
  <c r="AX44" i="4"/>
  <c r="AI44" i="4"/>
  <c r="J67" i="5" s="1"/>
  <c r="AA44" i="4"/>
  <c r="Z44" i="4" s="1"/>
  <c r="AB44" i="4" s="1"/>
  <c r="S44" i="4"/>
  <c r="Q44" i="4"/>
  <c r="A67" i="5" s="1"/>
  <c r="P44" i="4"/>
  <c r="O44" i="4"/>
  <c r="L44" i="4"/>
  <c r="K44" i="4"/>
  <c r="J44" i="4"/>
  <c r="H44" i="4"/>
  <c r="BL43" i="4"/>
  <c r="BJ43" i="4"/>
  <c r="BR43" i="4" s="1"/>
  <c r="BI43" i="4"/>
  <c r="BF43" i="4"/>
  <c r="BA43" i="4"/>
  <c r="BB43" i="4" s="1"/>
  <c r="CN43" i="4" s="1"/>
  <c r="AZ43" i="4"/>
  <c r="AX43" i="4"/>
  <c r="AI43" i="4"/>
  <c r="AA43" i="4"/>
  <c r="D65" i="5" s="1"/>
  <c r="S43" i="4"/>
  <c r="Q43" i="4"/>
  <c r="A65" i="5" s="1"/>
  <c r="P43" i="4"/>
  <c r="O43" i="4"/>
  <c r="L43" i="4"/>
  <c r="K43" i="4"/>
  <c r="B64" i="5" s="1"/>
  <c r="J43" i="4"/>
  <c r="H43" i="4"/>
  <c r="BL42" i="4"/>
  <c r="BJ42" i="4"/>
  <c r="BR42" i="4" s="1"/>
  <c r="BI42" i="4"/>
  <c r="BF42" i="4"/>
  <c r="BA42" i="4"/>
  <c r="AZ42" i="4"/>
  <c r="AX42" i="4"/>
  <c r="AI42" i="4"/>
  <c r="J63" i="5" s="1"/>
  <c r="AA42" i="4"/>
  <c r="Z42" i="4" s="1"/>
  <c r="AB42" i="4" s="1"/>
  <c r="S42" i="4"/>
  <c r="Q42" i="4"/>
  <c r="A63" i="5" s="1"/>
  <c r="P42" i="4"/>
  <c r="E62" i="5" s="1"/>
  <c r="O42" i="4"/>
  <c r="L42" i="4"/>
  <c r="K42" i="4"/>
  <c r="CD42" i="4" s="1"/>
  <c r="J42" i="4"/>
  <c r="H42" i="4"/>
  <c r="BL41" i="4"/>
  <c r="BJ41" i="4"/>
  <c r="BR41" i="4" s="1"/>
  <c r="BI41" i="4"/>
  <c r="BF41" i="4"/>
  <c r="BA41" i="4"/>
  <c r="AZ41" i="4"/>
  <c r="AX41" i="4"/>
  <c r="AI41" i="4"/>
  <c r="AA41" i="4"/>
  <c r="CI41" i="4" s="1"/>
  <c r="S41" i="4"/>
  <c r="Q41" i="4"/>
  <c r="A61" i="5" s="1"/>
  <c r="P41" i="4"/>
  <c r="O41" i="4"/>
  <c r="L41" i="4"/>
  <c r="K41" i="4"/>
  <c r="B60" i="5" s="1"/>
  <c r="J41" i="4"/>
  <c r="H41" i="4"/>
  <c r="BL40" i="4"/>
  <c r="BJ40" i="4"/>
  <c r="BR40" i="4" s="1"/>
  <c r="BI40" i="4"/>
  <c r="BF40" i="4"/>
  <c r="BA40" i="4"/>
  <c r="AZ40" i="4"/>
  <c r="AX40" i="4"/>
  <c r="AI40" i="4"/>
  <c r="J59" i="5" s="1"/>
  <c r="AA40" i="4"/>
  <c r="AP40" i="4" s="1"/>
  <c r="S40" i="4"/>
  <c r="Q40" i="4"/>
  <c r="A59" i="5" s="1"/>
  <c r="P40" i="4"/>
  <c r="E58" i="5" s="1"/>
  <c r="O40" i="4"/>
  <c r="L40" i="4"/>
  <c r="K40" i="4"/>
  <c r="B58" i="5" s="1"/>
  <c r="J40" i="4"/>
  <c r="H40" i="4"/>
  <c r="BL39" i="4"/>
  <c r="BJ39" i="4"/>
  <c r="BR39" i="4" s="1"/>
  <c r="BI39" i="4"/>
  <c r="BF39" i="4"/>
  <c r="BA39" i="4"/>
  <c r="AZ39" i="4"/>
  <c r="AX39" i="4"/>
  <c r="AI39" i="4"/>
  <c r="J57" i="5" s="1"/>
  <c r="AA39" i="4"/>
  <c r="D57" i="5" s="1"/>
  <c r="S39" i="4"/>
  <c r="Q39" i="4"/>
  <c r="A57" i="5" s="1"/>
  <c r="P39" i="4"/>
  <c r="E56" i="5" s="1"/>
  <c r="O39" i="4"/>
  <c r="L39" i="4"/>
  <c r="K39" i="4"/>
  <c r="J39" i="4"/>
  <c r="H39" i="4"/>
  <c r="AG39" i="6" s="1"/>
  <c r="BL38" i="4"/>
  <c r="BJ38" i="4"/>
  <c r="BR38" i="4" s="1"/>
  <c r="BI38" i="4"/>
  <c r="BF38" i="4"/>
  <c r="BA38" i="4"/>
  <c r="BB38" i="4" s="1"/>
  <c r="CN38" i="4" s="1"/>
  <c r="AZ38" i="4"/>
  <c r="AX38" i="4"/>
  <c r="AI38" i="4"/>
  <c r="AA38" i="4"/>
  <c r="S38" i="4"/>
  <c r="Q38" i="4"/>
  <c r="A55" i="5" s="1"/>
  <c r="P38" i="4"/>
  <c r="O38" i="4"/>
  <c r="L38" i="4"/>
  <c r="K38" i="4"/>
  <c r="B54" i="5" s="1"/>
  <c r="J38" i="4"/>
  <c r="H38" i="4"/>
  <c r="BL37" i="4"/>
  <c r="BJ37" i="4"/>
  <c r="BR37" i="4" s="1"/>
  <c r="BI37" i="4"/>
  <c r="BF37" i="4"/>
  <c r="BA37" i="4"/>
  <c r="CL37" i="4" s="1"/>
  <c r="AZ37" i="4"/>
  <c r="AX37" i="4"/>
  <c r="AI37" i="4"/>
  <c r="J53" i="5" s="1"/>
  <c r="AA37" i="4"/>
  <c r="D53" i="5" s="1"/>
  <c r="S37" i="4"/>
  <c r="Q37" i="4"/>
  <c r="A53" i="5" s="1"/>
  <c r="P37" i="4"/>
  <c r="O37" i="4"/>
  <c r="L37" i="4"/>
  <c r="K37" i="4"/>
  <c r="B52" i="5" s="1"/>
  <c r="J37" i="4"/>
  <c r="H37" i="4"/>
  <c r="BL36" i="4"/>
  <c r="BJ36" i="4"/>
  <c r="BR36" i="4" s="1"/>
  <c r="BI36" i="4"/>
  <c r="BF36" i="4"/>
  <c r="BA36" i="4"/>
  <c r="CL36" i="4" s="1"/>
  <c r="AZ36" i="4"/>
  <c r="AX36" i="4"/>
  <c r="AI36" i="4"/>
  <c r="J51" i="5" s="1"/>
  <c r="AA36" i="4"/>
  <c r="Z36" i="4" s="1"/>
  <c r="AB36" i="4" s="1"/>
  <c r="S36" i="4"/>
  <c r="Q36" i="4"/>
  <c r="A51" i="5" s="1"/>
  <c r="P36" i="4"/>
  <c r="O36" i="4"/>
  <c r="L36" i="4"/>
  <c r="K36" i="4"/>
  <c r="J36" i="4"/>
  <c r="H36" i="4"/>
  <c r="BL35" i="4"/>
  <c r="BJ35" i="4"/>
  <c r="BR35" i="4" s="1"/>
  <c r="BI35" i="4"/>
  <c r="BF35" i="4"/>
  <c r="BA35" i="4"/>
  <c r="AZ35" i="4"/>
  <c r="AX35" i="4"/>
  <c r="AI35" i="4"/>
  <c r="AA35" i="4"/>
  <c r="D49" i="5" s="1"/>
  <c r="S35" i="4"/>
  <c r="Q35" i="4"/>
  <c r="A49" i="5" s="1"/>
  <c r="P35" i="4"/>
  <c r="O35" i="4"/>
  <c r="L35" i="4"/>
  <c r="K35" i="4"/>
  <c r="B48" i="5" s="1"/>
  <c r="J35" i="4"/>
  <c r="H35" i="4"/>
  <c r="BL34" i="4"/>
  <c r="BJ34" i="4"/>
  <c r="BR34" i="4" s="1"/>
  <c r="BI34" i="4"/>
  <c r="BF34" i="4"/>
  <c r="BA34" i="4"/>
  <c r="AZ34" i="4"/>
  <c r="AX34" i="4"/>
  <c r="AI34" i="4"/>
  <c r="J47" i="5" s="1"/>
  <c r="AA34" i="4"/>
  <c r="Z34" i="4" s="1"/>
  <c r="AB34" i="4" s="1"/>
  <c r="S34" i="4"/>
  <c r="Q34" i="4"/>
  <c r="A47" i="5" s="1"/>
  <c r="P34" i="4"/>
  <c r="E46" i="5" s="1"/>
  <c r="O34" i="4"/>
  <c r="L34" i="4"/>
  <c r="K34" i="4"/>
  <c r="CD34" i="4" s="1"/>
  <c r="J34" i="4"/>
  <c r="H34" i="4"/>
  <c r="BL33" i="4"/>
  <c r="BJ33" i="4"/>
  <c r="BR33" i="4" s="1"/>
  <c r="BI33" i="4"/>
  <c r="BF33" i="4"/>
  <c r="BA33" i="4"/>
  <c r="CL33" i="4" s="1"/>
  <c r="AZ33" i="4"/>
  <c r="AX33" i="4"/>
  <c r="AI33" i="4"/>
  <c r="J45" i="5" s="1"/>
  <c r="AA33" i="4"/>
  <c r="AP33" i="4" s="1"/>
  <c r="S33" i="4"/>
  <c r="Q33" i="4"/>
  <c r="A45" i="5" s="1"/>
  <c r="P33" i="4"/>
  <c r="E44" i="5" s="1"/>
  <c r="O33" i="4"/>
  <c r="L33" i="4"/>
  <c r="K33" i="4"/>
  <c r="CC33" i="4" s="1"/>
  <c r="J33" i="4"/>
  <c r="H33" i="4"/>
  <c r="BL32" i="4"/>
  <c r="BJ32" i="4"/>
  <c r="BR32" i="4" s="1"/>
  <c r="BI32" i="4"/>
  <c r="BF32" i="4"/>
  <c r="BA32" i="4"/>
  <c r="CL32" i="4" s="1"/>
  <c r="AZ32" i="4"/>
  <c r="AX32" i="4"/>
  <c r="AI32" i="4"/>
  <c r="J43" i="5" s="1"/>
  <c r="AA32" i="4"/>
  <c r="S32" i="4"/>
  <c r="Q32" i="4"/>
  <c r="A43" i="5" s="1"/>
  <c r="P32" i="4"/>
  <c r="E42" i="5" s="1"/>
  <c r="O32" i="4"/>
  <c r="L32" i="4"/>
  <c r="K32" i="4"/>
  <c r="B42" i="5" s="1"/>
  <c r="J32" i="4"/>
  <c r="H32" i="4"/>
  <c r="BL31" i="4"/>
  <c r="BJ31" i="4"/>
  <c r="BR31" i="4" s="1"/>
  <c r="BI31" i="4"/>
  <c r="BF31" i="4"/>
  <c r="BA31" i="4"/>
  <c r="BB31" i="4" s="1"/>
  <c r="CN31" i="4" s="1"/>
  <c r="AZ31" i="4"/>
  <c r="AX31" i="4"/>
  <c r="AI31" i="4"/>
  <c r="J41" i="5" s="1"/>
  <c r="AA31" i="4"/>
  <c r="D41" i="5" s="1"/>
  <c r="S31" i="4"/>
  <c r="Q31" i="4"/>
  <c r="A41" i="5" s="1"/>
  <c r="P31" i="4"/>
  <c r="E40" i="5" s="1"/>
  <c r="O31" i="4"/>
  <c r="L31" i="4"/>
  <c r="K31" i="4"/>
  <c r="CC31" i="4" s="1"/>
  <c r="J31" i="4"/>
  <c r="H31" i="4"/>
  <c r="BL30" i="4"/>
  <c r="BJ30" i="4"/>
  <c r="BR30" i="4" s="1"/>
  <c r="BI30" i="4"/>
  <c r="BF30" i="4"/>
  <c r="BA30" i="4"/>
  <c r="BB30" i="4" s="1"/>
  <c r="CN30" i="4" s="1"/>
  <c r="AZ30" i="4"/>
  <c r="AX30" i="4"/>
  <c r="AI30" i="4"/>
  <c r="J39" i="5" s="1"/>
  <c r="AA30" i="4"/>
  <c r="CI30" i="4" s="1"/>
  <c r="S30" i="4"/>
  <c r="Q30" i="4"/>
  <c r="A39" i="5" s="1"/>
  <c r="P30" i="4"/>
  <c r="E38" i="5" s="1"/>
  <c r="O30" i="4"/>
  <c r="L30" i="4"/>
  <c r="K30" i="4"/>
  <c r="CC30" i="4" s="1"/>
  <c r="J30" i="4"/>
  <c r="H30" i="4"/>
  <c r="BL29" i="4"/>
  <c r="BJ29" i="4"/>
  <c r="BR29" i="4" s="1"/>
  <c r="BI29" i="4"/>
  <c r="BF29" i="4"/>
  <c r="BA29" i="4"/>
  <c r="CL29" i="4" s="1"/>
  <c r="AZ29" i="4"/>
  <c r="AX29" i="4"/>
  <c r="AI29" i="4"/>
  <c r="J37" i="5" s="1"/>
  <c r="AA29" i="4"/>
  <c r="CI29" i="4" s="1"/>
  <c r="S29" i="4"/>
  <c r="Q29" i="4"/>
  <c r="A37" i="5" s="1"/>
  <c r="P29" i="4"/>
  <c r="E36" i="5" s="1"/>
  <c r="O29" i="4"/>
  <c r="L29" i="4"/>
  <c r="K29" i="4"/>
  <c r="B36" i="5" s="1"/>
  <c r="J29" i="4"/>
  <c r="H29" i="4"/>
  <c r="BL28" i="4"/>
  <c r="BJ28" i="4"/>
  <c r="BR28" i="4" s="1"/>
  <c r="BI28" i="4"/>
  <c r="BF28" i="4"/>
  <c r="BA28" i="4"/>
  <c r="CL28" i="4" s="1"/>
  <c r="AZ28" i="4"/>
  <c r="AX28" i="4"/>
  <c r="AI28" i="4"/>
  <c r="AA28" i="4"/>
  <c r="D35" i="5" s="1"/>
  <c r="S28" i="4"/>
  <c r="Q28" i="4"/>
  <c r="A35" i="5" s="1"/>
  <c r="P28" i="4"/>
  <c r="E34" i="5" s="1"/>
  <c r="O28" i="4"/>
  <c r="L28" i="4"/>
  <c r="K28" i="4"/>
  <c r="B34" i="5" s="1"/>
  <c r="J28" i="4"/>
  <c r="H28" i="4"/>
  <c r="BL27" i="4"/>
  <c r="BJ27" i="4"/>
  <c r="BR27" i="4" s="1"/>
  <c r="BI27" i="4"/>
  <c r="BF27" i="4"/>
  <c r="BA27" i="4"/>
  <c r="CL27" i="4" s="1"/>
  <c r="AZ27" i="4"/>
  <c r="AX27" i="4"/>
  <c r="AI27" i="4"/>
  <c r="J33" i="5" s="1"/>
  <c r="AA27" i="4"/>
  <c r="D33" i="5" s="1"/>
  <c r="S27" i="4"/>
  <c r="Q27" i="4"/>
  <c r="A33" i="5" s="1"/>
  <c r="P27" i="4"/>
  <c r="E32" i="5" s="1"/>
  <c r="O27" i="4"/>
  <c r="L27" i="4"/>
  <c r="K27" i="4"/>
  <c r="J27" i="4"/>
  <c r="H27" i="4"/>
  <c r="BL26" i="4"/>
  <c r="BJ26" i="4"/>
  <c r="BR26" i="4" s="1"/>
  <c r="BI26" i="4"/>
  <c r="BF26" i="4"/>
  <c r="BA26" i="4"/>
  <c r="AZ26" i="4"/>
  <c r="AX26" i="4"/>
  <c r="AI26" i="4"/>
  <c r="J31" i="5" s="1"/>
  <c r="AA26" i="4"/>
  <c r="D31" i="5" s="1"/>
  <c r="S26" i="4"/>
  <c r="Q26" i="4"/>
  <c r="A31" i="5" s="1"/>
  <c r="P26" i="4"/>
  <c r="E30" i="5" s="1"/>
  <c r="O26" i="4"/>
  <c r="L26" i="4"/>
  <c r="K26" i="4"/>
  <c r="B30" i="5" s="1"/>
  <c r="J26" i="4"/>
  <c r="H26" i="4"/>
  <c r="BL25" i="4"/>
  <c r="BJ25" i="4"/>
  <c r="BR25" i="4" s="1"/>
  <c r="BI25" i="4"/>
  <c r="BF25" i="4"/>
  <c r="BA25" i="4"/>
  <c r="CL25" i="4" s="1"/>
  <c r="AZ25" i="4"/>
  <c r="AX25" i="4"/>
  <c r="AI25" i="4"/>
  <c r="J29" i="5" s="1"/>
  <c r="AA25" i="4"/>
  <c r="D29" i="5" s="1"/>
  <c r="S25" i="4"/>
  <c r="Q25" i="4"/>
  <c r="A29" i="5" s="1"/>
  <c r="P25" i="4"/>
  <c r="E28" i="5" s="1"/>
  <c r="O25" i="4"/>
  <c r="L25" i="4"/>
  <c r="K25" i="4"/>
  <c r="B28" i="5" s="1"/>
  <c r="J25" i="4"/>
  <c r="H25" i="4"/>
  <c r="BL24" i="4"/>
  <c r="BJ24" i="4"/>
  <c r="BR24" i="4" s="1"/>
  <c r="BI24" i="4"/>
  <c r="BF24" i="4"/>
  <c r="BA24" i="4"/>
  <c r="CL24" i="4" s="1"/>
  <c r="AZ24" i="4"/>
  <c r="AX24" i="4"/>
  <c r="AI24" i="4"/>
  <c r="J24" i="5" s="1"/>
  <c r="AA24" i="4"/>
  <c r="S24" i="4"/>
  <c r="Q24" i="4"/>
  <c r="A24" i="5" s="1"/>
  <c r="P24" i="4"/>
  <c r="E23" i="5" s="1"/>
  <c r="O24" i="4"/>
  <c r="L24" i="4"/>
  <c r="K24" i="4"/>
  <c r="J24" i="4"/>
  <c r="H24" i="4"/>
  <c r="BK24" i="6" s="1"/>
  <c r="BL23" i="4"/>
  <c r="BJ23" i="4"/>
  <c r="BR23" i="4" s="1"/>
  <c r="BI23" i="4"/>
  <c r="BF23" i="4"/>
  <c r="BA23" i="4"/>
  <c r="CL23" i="4" s="1"/>
  <c r="AZ23" i="4"/>
  <c r="AX23" i="4"/>
  <c r="AI23" i="4"/>
  <c r="J22" i="5" s="1"/>
  <c r="AA23" i="4"/>
  <c r="D22" i="5" s="1"/>
  <c r="S23" i="4"/>
  <c r="Q23" i="4"/>
  <c r="A22" i="5" s="1"/>
  <c r="P23" i="4"/>
  <c r="E21" i="5" s="1"/>
  <c r="O23" i="4"/>
  <c r="L23" i="4"/>
  <c r="K23" i="4"/>
  <c r="B21" i="5" s="1"/>
  <c r="J23" i="4"/>
  <c r="H23" i="4"/>
  <c r="BL22" i="4"/>
  <c r="BJ22" i="4"/>
  <c r="BR22" i="4" s="1"/>
  <c r="BI22" i="4"/>
  <c r="BF22" i="4"/>
  <c r="BA22" i="4"/>
  <c r="AZ22" i="4"/>
  <c r="AX22" i="4"/>
  <c r="AI22" i="4"/>
  <c r="J20" i="5" s="1"/>
  <c r="AA22" i="4"/>
  <c r="D20" i="5" s="1"/>
  <c r="S22" i="4"/>
  <c r="Q22" i="4"/>
  <c r="A20" i="5" s="1"/>
  <c r="P22" i="4"/>
  <c r="E19" i="5" s="1"/>
  <c r="O22" i="4"/>
  <c r="L22" i="4"/>
  <c r="K22" i="4"/>
  <c r="B19" i="5" s="1"/>
  <c r="J22" i="4"/>
  <c r="BL21" i="4"/>
  <c r="BJ21" i="4"/>
  <c r="BR21" i="4" s="1"/>
  <c r="BI21" i="4"/>
  <c r="BF21" i="4"/>
  <c r="BA21" i="4"/>
  <c r="AZ21" i="4"/>
  <c r="AX21" i="4"/>
  <c r="AI21" i="4"/>
  <c r="J18" i="5" s="1"/>
  <c r="AA21" i="4"/>
  <c r="S21" i="4"/>
  <c r="Q21" i="4"/>
  <c r="A18" i="5" s="1"/>
  <c r="P21" i="4"/>
  <c r="E17" i="5" s="1"/>
  <c r="O21" i="4"/>
  <c r="L21" i="4"/>
  <c r="K21" i="4"/>
  <c r="B17" i="5" s="1"/>
  <c r="J21" i="4"/>
  <c r="H21" i="4"/>
  <c r="BL20" i="4"/>
  <c r="BJ20" i="4"/>
  <c r="BR20" i="4" s="1"/>
  <c r="BI20" i="4"/>
  <c r="BF20" i="4"/>
  <c r="BA20" i="4"/>
  <c r="AZ20" i="4"/>
  <c r="AX20" i="4"/>
  <c r="AI20" i="4"/>
  <c r="J16" i="5" s="1"/>
  <c r="AA20" i="4"/>
  <c r="D16" i="5" s="1"/>
  <c r="S20" i="4"/>
  <c r="Q20" i="4"/>
  <c r="A16" i="5" s="1"/>
  <c r="P20" i="4"/>
  <c r="E15" i="5" s="1"/>
  <c r="O20" i="4"/>
  <c r="L20" i="4"/>
  <c r="K20" i="4"/>
  <c r="B15" i="5" s="1"/>
  <c r="J20" i="4"/>
  <c r="H20" i="4"/>
  <c r="BL19" i="4"/>
  <c r="BJ19" i="4"/>
  <c r="BR19" i="4" s="1"/>
  <c r="BI19" i="4"/>
  <c r="BF19" i="4"/>
  <c r="BA19" i="4"/>
  <c r="CL19" i="4" s="1"/>
  <c r="AZ19" i="4"/>
  <c r="AX19" i="4"/>
  <c r="AI19" i="4"/>
  <c r="J14" i="5" s="1"/>
  <c r="AA19" i="4"/>
  <c r="D14" i="5" s="1"/>
  <c r="S19" i="4"/>
  <c r="Q19" i="4"/>
  <c r="A14" i="5" s="1"/>
  <c r="P19" i="4"/>
  <c r="O19" i="4"/>
  <c r="L19" i="4"/>
  <c r="K19" i="4"/>
  <c r="B13" i="5" s="1"/>
  <c r="J19" i="4"/>
  <c r="BL18" i="4"/>
  <c r="BJ18" i="4"/>
  <c r="BR18" i="4" s="1"/>
  <c r="BI18" i="4"/>
  <c r="BF18" i="4"/>
  <c r="BA18" i="4"/>
  <c r="AZ18" i="4"/>
  <c r="AX18" i="4"/>
  <c r="AI18" i="4"/>
  <c r="J12" i="5" s="1"/>
  <c r="AA18" i="4"/>
  <c r="D12" i="5" s="1"/>
  <c r="S18" i="4"/>
  <c r="Q18" i="4"/>
  <c r="A12" i="5" s="1"/>
  <c r="P18" i="4"/>
  <c r="E11" i="5" s="1"/>
  <c r="O18" i="4"/>
  <c r="L18" i="4"/>
  <c r="K18" i="4"/>
  <c r="B11" i="5" s="1"/>
  <c r="J18" i="4"/>
  <c r="H18" i="4"/>
  <c r="BL17" i="4"/>
  <c r="BJ17" i="4"/>
  <c r="BR17" i="4" s="1"/>
  <c r="BI17" i="4"/>
  <c r="BF17" i="4"/>
  <c r="BA17" i="4"/>
  <c r="CL17" i="4" s="1"/>
  <c r="AZ17" i="4"/>
  <c r="AX17" i="4"/>
  <c r="AI17" i="4"/>
  <c r="J10" i="5" s="1"/>
  <c r="AA17" i="4"/>
  <c r="D10" i="5" s="1"/>
  <c r="S17" i="4"/>
  <c r="Q17" i="4"/>
  <c r="A10" i="5" s="1"/>
  <c r="P17" i="4"/>
  <c r="E9" i="5" s="1"/>
  <c r="O17" i="4"/>
  <c r="L17" i="4"/>
  <c r="K17" i="4"/>
  <c r="B9" i="5" s="1"/>
  <c r="J17" i="4"/>
  <c r="BL16" i="4"/>
  <c r="BJ16" i="4"/>
  <c r="BR16" i="4" s="1"/>
  <c r="BI16" i="4"/>
  <c r="BF16" i="4"/>
  <c r="BA16" i="4"/>
  <c r="CL16" i="4" s="1"/>
  <c r="AZ16" i="4"/>
  <c r="AX16" i="4"/>
  <c r="AI16" i="4"/>
  <c r="J8" i="5" s="1"/>
  <c r="AA16" i="4"/>
  <c r="D8" i="5" s="1"/>
  <c r="S16" i="4"/>
  <c r="Q16" i="4"/>
  <c r="A8" i="5" s="1"/>
  <c r="P16" i="4"/>
  <c r="O16" i="4"/>
  <c r="L16" i="4"/>
  <c r="K16" i="4"/>
  <c r="B7" i="5" s="1"/>
  <c r="J16" i="4"/>
  <c r="H16" i="4"/>
  <c r="BL15" i="4"/>
  <c r="BJ15" i="4"/>
  <c r="BR15" i="4" s="1"/>
  <c r="BI15" i="4"/>
  <c r="BF15" i="4"/>
  <c r="BA15" i="4"/>
  <c r="CL15" i="4" s="1"/>
  <c r="AZ15" i="4"/>
  <c r="AX15" i="4"/>
  <c r="J6" i="5"/>
  <c r="AA15" i="4"/>
  <c r="Q15" i="4"/>
  <c r="A6" i="5" s="1"/>
  <c r="P15" i="4"/>
  <c r="O15" i="4"/>
  <c r="L15" i="4"/>
  <c r="K15" i="4"/>
  <c r="B5" i="5" s="1"/>
  <c r="J15" i="4"/>
  <c r="H15" i="4"/>
  <c r="BA14" i="4"/>
  <c r="CL14" i="4" s="1"/>
  <c r="AZ14" i="4"/>
  <c r="S14" i="4"/>
  <c r="Q14" i="4"/>
  <c r="P14" i="4"/>
  <c r="O14" i="4"/>
  <c r="L14" i="4"/>
  <c r="K14" i="4"/>
  <c r="J14" i="4"/>
  <c r="H14" i="4"/>
  <c r="BJ13" i="4"/>
  <c r="BR13" i="4" s="1"/>
  <c r="BI13" i="4"/>
  <c r="BF13" i="4"/>
  <c r="BA13" i="4"/>
  <c r="BB13" i="4" s="1"/>
  <c r="AZ13" i="4"/>
  <c r="AU13" i="4"/>
  <c r="AT13" i="4"/>
  <c r="AI13" i="4"/>
  <c r="AB13" i="4"/>
  <c r="CO13" i="4" s="1"/>
  <c r="AA13" i="4"/>
  <c r="S13" i="4"/>
  <c r="P13" i="4"/>
  <c r="O13" i="4"/>
  <c r="K13" i="4"/>
  <c r="J13" i="4"/>
  <c r="H13" i="4"/>
  <c r="AR7" i="4"/>
  <c r="CC101" i="3"/>
  <c r="CA101" i="3"/>
  <c r="BZ101" i="3"/>
  <c r="BY101" i="3"/>
  <c r="BQ101" i="3"/>
  <c r="BP101" i="3"/>
  <c r="BN101" i="3"/>
  <c r="BM101" i="3"/>
  <c r="BK101" i="3"/>
  <c r="BL101" i="3" s="1"/>
  <c r="BJ101" i="3"/>
  <c r="BI101" i="3"/>
  <c r="BH101" i="3"/>
  <c r="BG101" i="3"/>
  <c r="BF101" i="3"/>
  <c r="BE101" i="3"/>
  <c r="BD101" i="3"/>
  <c r="BC101" i="3"/>
  <c r="BB101" i="3"/>
  <c r="BA101" i="3"/>
  <c r="AV101" i="3"/>
  <c r="BO101" i="3" s="1"/>
  <c r="AD101" i="3"/>
  <c r="R101" i="4" s="1"/>
  <c r="U101" i="3"/>
  <c r="G101" i="3"/>
  <c r="F101" i="3"/>
  <c r="E101" i="3"/>
  <c r="CC100" i="3"/>
  <c r="CA100" i="3"/>
  <c r="BZ100" i="3"/>
  <c r="BY100" i="3"/>
  <c r="BQ100" i="3"/>
  <c r="BP100" i="3"/>
  <c r="BN100" i="3"/>
  <c r="BM100" i="3"/>
  <c r="BK100" i="3"/>
  <c r="BL100" i="3" s="1"/>
  <c r="BJ100" i="3"/>
  <c r="BI100" i="3"/>
  <c r="BH100" i="3"/>
  <c r="BG100" i="3"/>
  <c r="BF100" i="3"/>
  <c r="BE100" i="3"/>
  <c r="BD100" i="3"/>
  <c r="BC100" i="3"/>
  <c r="BB100" i="3"/>
  <c r="BA100" i="3"/>
  <c r="AV100" i="3"/>
  <c r="BO100" i="3" s="1"/>
  <c r="AD100" i="3"/>
  <c r="R100" i="4" s="1"/>
  <c r="U100" i="3"/>
  <c r="G100" i="3"/>
  <c r="F100" i="3"/>
  <c r="E100" i="3"/>
  <c r="CC99" i="3"/>
  <c r="CA99" i="3"/>
  <c r="BZ99" i="3"/>
  <c r="BY99" i="3"/>
  <c r="BQ99" i="3"/>
  <c r="BP99" i="3"/>
  <c r="BN99" i="3"/>
  <c r="BM99" i="3"/>
  <c r="BK99" i="3"/>
  <c r="BL99" i="3" s="1"/>
  <c r="BJ99" i="3"/>
  <c r="BI99" i="3"/>
  <c r="BH99" i="3"/>
  <c r="BG99" i="3"/>
  <c r="BF99" i="3"/>
  <c r="BE99" i="3"/>
  <c r="BD99" i="3"/>
  <c r="BC99" i="3"/>
  <c r="BB99" i="3"/>
  <c r="BA99" i="3"/>
  <c r="AV99" i="3"/>
  <c r="BO99" i="3" s="1"/>
  <c r="AD99" i="3"/>
  <c r="U99" i="3"/>
  <c r="G99" i="3"/>
  <c r="F99" i="3"/>
  <c r="E99" i="3"/>
  <c r="CC98" i="3"/>
  <c r="CA98" i="3"/>
  <c r="BZ98" i="3"/>
  <c r="BY98" i="3"/>
  <c r="BQ98" i="3"/>
  <c r="BP98" i="3"/>
  <c r="BN98" i="3"/>
  <c r="BM98" i="3"/>
  <c r="BK98" i="3"/>
  <c r="BL98" i="3" s="1"/>
  <c r="BJ98" i="3"/>
  <c r="BI98" i="3"/>
  <c r="BH98" i="3"/>
  <c r="BG98" i="3"/>
  <c r="BF98" i="3"/>
  <c r="BE98" i="3"/>
  <c r="BD98" i="3"/>
  <c r="BC98" i="3"/>
  <c r="BB98" i="3"/>
  <c r="BA98" i="3"/>
  <c r="AV98" i="3"/>
  <c r="BO98" i="3" s="1"/>
  <c r="AD98" i="3"/>
  <c r="R98" i="4" s="1"/>
  <c r="U98" i="3"/>
  <c r="G98" i="3"/>
  <c r="F98" i="3"/>
  <c r="E98" i="3"/>
  <c r="CC97" i="3"/>
  <c r="CA97" i="3"/>
  <c r="BZ97" i="3"/>
  <c r="BY97" i="3"/>
  <c r="BQ97" i="3"/>
  <c r="BP97" i="3"/>
  <c r="BN97" i="3"/>
  <c r="BM97" i="3"/>
  <c r="BK97" i="3"/>
  <c r="BL97" i="3" s="1"/>
  <c r="BJ97" i="3"/>
  <c r="BI97" i="3"/>
  <c r="BH97" i="3"/>
  <c r="BG97" i="3"/>
  <c r="BF97" i="3"/>
  <c r="BE97" i="3"/>
  <c r="BD97" i="3"/>
  <c r="BC97" i="3"/>
  <c r="BB97" i="3"/>
  <c r="BA97" i="3"/>
  <c r="AV97" i="3"/>
  <c r="BO97" i="3" s="1"/>
  <c r="AD97" i="3"/>
  <c r="R97" i="4" s="1"/>
  <c r="U97" i="3"/>
  <c r="G97" i="3"/>
  <c r="F97" i="3"/>
  <c r="E97" i="3"/>
  <c r="CC96" i="3"/>
  <c r="CA96" i="3"/>
  <c r="BZ96" i="3"/>
  <c r="BY96" i="3"/>
  <c r="BQ96" i="3"/>
  <c r="BP96" i="3"/>
  <c r="BN96" i="3"/>
  <c r="BM96" i="3"/>
  <c r="BK96" i="3"/>
  <c r="BL96" i="3" s="1"/>
  <c r="BJ96" i="3"/>
  <c r="BI96" i="3"/>
  <c r="BH96" i="3"/>
  <c r="BG96" i="3"/>
  <c r="BF96" i="3"/>
  <c r="BE96" i="3"/>
  <c r="BD96" i="3"/>
  <c r="BC96" i="3"/>
  <c r="BB96" i="3"/>
  <c r="BA96" i="3"/>
  <c r="AV96" i="3"/>
  <c r="BO96" i="3" s="1"/>
  <c r="AD96" i="3"/>
  <c r="U96" i="3"/>
  <c r="G96" i="3"/>
  <c r="F96" i="3"/>
  <c r="E96" i="3"/>
  <c r="CC95" i="3"/>
  <c r="CA95" i="3"/>
  <c r="BZ95" i="3"/>
  <c r="BY95" i="3"/>
  <c r="BQ95" i="3"/>
  <c r="BP95" i="3"/>
  <c r="BN95" i="3"/>
  <c r="BM95" i="3"/>
  <c r="BK95" i="3"/>
  <c r="BL95" i="3" s="1"/>
  <c r="BJ95" i="3"/>
  <c r="BI95" i="3"/>
  <c r="BH95" i="3"/>
  <c r="BG95" i="3"/>
  <c r="BF95" i="3"/>
  <c r="BE95" i="3"/>
  <c r="BD95" i="3"/>
  <c r="BC95" i="3"/>
  <c r="BB95" i="3"/>
  <c r="BA95" i="3"/>
  <c r="AV95" i="3"/>
  <c r="BO95" i="3" s="1"/>
  <c r="AD95" i="3"/>
  <c r="R95" i="4" s="1"/>
  <c r="U95" i="3"/>
  <c r="G95" i="3"/>
  <c r="F95" i="3"/>
  <c r="E95" i="3"/>
  <c r="CC94" i="3"/>
  <c r="CA94" i="3"/>
  <c r="BZ94" i="3"/>
  <c r="BY94" i="3"/>
  <c r="BQ94" i="3"/>
  <c r="BP94" i="3"/>
  <c r="BN94" i="3"/>
  <c r="BM94" i="3"/>
  <c r="BK94" i="3"/>
  <c r="BL94" i="3" s="1"/>
  <c r="BJ94" i="3"/>
  <c r="BI94" i="3"/>
  <c r="BH94" i="3"/>
  <c r="BG94" i="3"/>
  <c r="BF94" i="3"/>
  <c r="BE94" i="3"/>
  <c r="BD94" i="3"/>
  <c r="BC94" i="3"/>
  <c r="BB94" i="3"/>
  <c r="BA94" i="3"/>
  <c r="AV94" i="3"/>
  <c r="BO94" i="3" s="1"/>
  <c r="AD94" i="3"/>
  <c r="U94" i="3"/>
  <c r="G94" i="3"/>
  <c r="F94" i="3"/>
  <c r="E94" i="3"/>
  <c r="CC93" i="3"/>
  <c r="CA93" i="3"/>
  <c r="BZ93" i="3"/>
  <c r="BY93" i="3"/>
  <c r="BQ93" i="3"/>
  <c r="BP93" i="3"/>
  <c r="BN93" i="3"/>
  <c r="BM93" i="3"/>
  <c r="BK93" i="3"/>
  <c r="BL93" i="3" s="1"/>
  <c r="BJ93" i="3"/>
  <c r="BI93" i="3"/>
  <c r="BH93" i="3"/>
  <c r="BG93" i="3"/>
  <c r="BF93" i="3"/>
  <c r="BE93" i="3"/>
  <c r="BD93" i="3"/>
  <c r="BC93" i="3"/>
  <c r="BB93" i="3"/>
  <c r="BA93" i="3"/>
  <c r="AV93" i="3"/>
  <c r="BO93" i="3" s="1"/>
  <c r="AD93" i="3"/>
  <c r="U93" i="3"/>
  <c r="G93" i="3"/>
  <c r="F93" i="3"/>
  <c r="E93" i="3"/>
  <c r="CC92" i="3"/>
  <c r="CA92" i="3"/>
  <c r="BZ92" i="3"/>
  <c r="BY92" i="3"/>
  <c r="BQ92" i="3"/>
  <c r="BP92" i="3"/>
  <c r="BN92" i="3"/>
  <c r="BM92" i="3"/>
  <c r="BK92" i="3"/>
  <c r="BL92" i="3" s="1"/>
  <c r="BJ92" i="3"/>
  <c r="BI92" i="3"/>
  <c r="BH92" i="3"/>
  <c r="BG92" i="3"/>
  <c r="BF92" i="3"/>
  <c r="BE92" i="3"/>
  <c r="BD92" i="3"/>
  <c r="BC92" i="3"/>
  <c r="BB92" i="3"/>
  <c r="BA92" i="3"/>
  <c r="AV92" i="3"/>
  <c r="BO92" i="3" s="1"/>
  <c r="AD92" i="3"/>
  <c r="R92" i="4" s="1"/>
  <c r="U92" i="3"/>
  <c r="G92" i="3"/>
  <c r="F92" i="3"/>
  <c r="E92" i="3"/>
  <c r="CC91" i="3"/>
  <c r="CA91" i="3"/>
  <c r="BZ91" i="3"/>
  <c r="BY91" i="3"/>
  <c r="BQ91" i="3"/>
  <c r="BP91" i="3"/>
  <c r="BN91" i="3"/>
  <c r="BM91" i="3"/>
  <c r="BK91" i="3"/>
  <c r="BL91" i="3" s="1"/>
  <c r="BJ91" i="3"/>
  <c r="BI91" i="3"/>
  <c r="BH91" i="3"/>
  <c r="BG91" i="3"/>
  <c r="BF91" i="3"/>
  <c r="BE91" i="3"/>
  <c r="BD91" i="3"/>
  <c r="BC91" i="3"/>
  <c r="BB91" i="3"/>
  <c r="BA91" i="3"/>
  <c r="AV91" i="3"/>
  <c r="BO91" i="3" s="1"/>
  <c r="AD91" i="3"/>
  <c r="U91" i="3"/>
  <c r="G91" i="3"/>
  <c r="F91" i="3"/>
  <c r="E91" i="3"/>
  <c r="CC90" i="3"/>
  <c r="CA90" i="3"/>
  <c r="BZ90" i="3"/>
  <c r="BY90" i="3"/>
  <c r="BQ90" i="3"/>
  <c r="BP90" i="3"/>
  <c r="BN90" i="3"/>
  <c r="BM90" i="3"/>
  <c r="BK90" i="3"/>
  <c r="BL90" i="3" s="1"/>
  <c r="BJ90" i="3"/>
  <c r="BI90" i="3"/>
  <c r="BH90" i="3"/>
  <c r="BG90" i="3"/>
  <c r="BF90" i="3"/>
  <c r="BE90" i="3"/>
  <c r="BD90" i="3"/>
  <c r="BC90" i="3"/>
  <c r="BB90" i="3"/>
  <c r="BA90" i="3"/>
  <c r="AV90" i="3"/>
  <c r="BO90" i="3" s="1"/>
  <c r="AD90" i="3"/>
  <c r="R90" i="4" s="1"/>
  <c r="U90" i="3"/>
  <c r="G90" i="3"/>
  <c r="F90" i="3"/>
  <c r="E90" i="3"/>
  <c r="CC89" i="3"/>
  <c r="CA89" i="3"/>
  <c r="BZ89" i="3"/>
  <c r="BY89" i="3"/>
  <c r="BQ89" i="3"/>
  <c r="BP89" i="3"/>
  <c r="BN89" i="3"/>
  <c r="BM89" i="3"/>
  <c r="BK89" i="3"/>
  <c r="BL89" i="3" s="1"/>
  <c r="BJ89" i="3"/>
  <c r="BI89" i="3"/>
  <c r="BH89" i="3"/>
  <c r="BG89" i="3"/>
  <c r="BF89" i="3"/>
  <c r="BE89" i="3"/>
  <c r="BD89" i="3"/>
  <c r="BC89" i="3"/>
  <c r="BB89" i="3"/>
  <c r="BA89" i="3"/>
  <c r="AV89" i="3"/>
  <c r="BO89" i="3" s="1"/>
  <c r="AD89" i="3"/>
  <c r="R89" i="4" s="1"/>
  <c r="U89" i="3"/>
  <c r="G89" i="3"/>
  <c r="F89" i="3"/>
  <c r="E89" i="3"/>
  <c r="CC88" i="3"/>
  <c r="CA88" i="3"/>
  <c r="BZ88" i="3"/>
  <c r="BY88" i="3"/>
  <c r="BQ88" i="3"/>
  <c r="BP88" i="3"/>
  <c r="BN88" i="3"/>
  <c r="BM88" i="3"/>
  <c r="BK88" i="3"/>
  <c r="BL88" i="3" s="1"/>
  <c r="BJ88" i="3"/>
  <c r="BI88" i="3"/>
  <c r="BH88" i="3"/>
  <c r="BG88" i="3"/>
  <c r="BF88" i="3"/>
  <c r="BE88" i="3"/>
  <c r="BD88" i="3"/>
  <c r="BC88" i="3"/>
  <c r="BB88" i="3"/>
  <c r="BA88" i="3"/>
  <c r="AV88" i="3"/>
  <c r="BO88" i="3" s="1"/>
  <c r="AD88" i="3"/>
  <c r="R88" i="4" s="1"/>
  <c r="U88" i="3"/>
  <c r="G88" i="3"/>
  <c r="F88" i="3"/>
  <c r="E88" i="3"/>
  <c r="CC87" i="3"/>
  <c r="CA87" i="3"/>
  <c r="BZ87" i="3"/>
  <c r="BY87" i="3"/>
  <c r="BQ87" i="3"/>
  <c r="BP87" i="3"/>
  <c r="BN87" i="3"/>
  <c r="BM87" i="3"/>
  <c r="BK87" i="3"/>
  <c r="BL87" i="3" s="1"/>
  <c r="BJ87" i="3"/>
  <c r="BI87" i="3"/>
  <c r="BH87" i="3"/>
  <c r="BG87" i="3"/>
  <c r="BF87" i="3"/>
  <c r="BE87" i="3"/>
  <c r="BD87" i="3"/>
  <c r="BC87" i="3"/>
  <c r="BB87" i="3"/>
  <c r="BA87" i="3"/>
  <c r="AV87" i="3"/>
  <c r="BO87" i="3" s="1"/>
  <c r="AD87" i="3"/>
  <c r="R87" i="4" s="1"/>
  <c r="U87" i="3"/>
  <c r="G87" i="3"/>
  <c r="F87" i="3"/>
  <c r="E87" i="3"/>
  <c r="CC86" i="3"/>
  <c r="CA86" i="3"/>
  <c r="BZ86" i="3"/>
  <c r="BY86" i="3"/>
  <c r="BQ86" i="3"/>
  <c r="BP86" i="3"/>
  <c r="BN86" i="3"/>
  <c r="BM86" i="3"/>
  <c r="BK86" i="3"/>
  <c r="BL86" i="3" s="1"/>
  <c r="BJ86" i="3"/>
  <c r="BI86" i="3"/>
  <c r="BH86" i="3"/>
  <c r="BG86" i="3"/>
  <c r="BF86" i="3"/>
  <c r="BE86" i="3"/>
  <c r="BD86" i="3"/>
  <c r="BC86" i="3"/>
  <c r="BB86" i="3"/>
  <c r="BA86" i="3"/>
  <c r="AV86" i="3"/>
  <c r="BO86" i="3" s="1"/>
  <c r="AD86" i="3"/>
  <c r="U86" i="3"/>
  <c r="G86" i="3"/>
  <c r="F86" i="3"/>
  <c r="E86" i="3"/>
  <c r="CC85" i="3"/>
  <c r="CA85" i="3"/>
  <c r="BZ85" i="3"/>
  <c r="BY85" i="3"/>
  <c r="BQ85" i="3"/>
  <c r="BP85" i="3"/>
  <c r="BN85" i="3"/>
  <c r="BM85" i="3"/>
  <c r="BK85" i="3"/>
  <c r="BL85" i="3" s="1"/>
  <c r="BJ85" i="3"/>
  <c r="BI85" i="3"/>
  <c r="BH85" i="3"/>
  <c r="BG85" i="3"/>
  <c r="BF85" i="3"/>
  <c r="BE85" i="3"/>
  <c r="BD85" i="3"/>
  <c r="BC85" i="3"/>
  <c r="BB85" i="3"/>
  <c r="BA85" i="3"/>
  <c r="AV85" i="3"/>
  <c r="BO85" i="3" s="1"/>
  <c r="AD85" i="3"/>
  <c r="U85" i="3"/>
  <c r="G85" i="3"/>
  <c r="F85" i="3"/>
  <c r="E85" i="3"/>
  <c r="CC84" i="3"/>
  <c r="CA84" i="3"/>
  <c r="BZ84" i="3"/>
  <c r="BY84" i="3"/>
  <c r="BQ84" i="3"/>
  <c r="BP84" i="3"/>
  <c r="BN84" i="3"/>
  <c r="BM84" i="3"/>
  <c r="BK84" i="3"/>
  <c r="BL84" i="3" s="1"/>
  <c r="BJ84" i="3"/>
  <c r="BI84" i="3"/>
  <c r="BH84" i="3"/>
  <c r="BG84" i="3"/>
  <c r="BF84" i="3"/>
  <c r="BE84" i="3"/>
  <c r="BD84" i="3"/>
  <c r="BC84" i="3"/>
  <c r="BB84" i="3"/>
  <c r="BA84" i="3"/>
  <c r="AV84" i="3"/>
  <c r="BO84" i="3" s="1"/>
  <c r="AD84" i="3"/>
  <c r="R84" i="4" s="1"/>
  <c r="U84" i="3"/>
  <c r="G84" i="3"/>
  <c r="F84" i="3"/>
  <c r="E84" i="3"/>
  <c r="CC83" i="3"/>
  <c r="CA83" i="3"/>
  <c r="BZ83" i="3"/>
  <c r="BY83" i="3"/>
  <c r="BQ83" i="3"/>
  <c r="BP83" i="3"/>
  <c r="BN83" i="3"/>
  <c r="BM83" i="3"/>
  <c r="BK83" i="3"/>
  <c r="BL83" i="3" s="1"/>
  <c r="BJ83" i="3"/>
  <c r="BI83" i="3"/>
  <c r="BH83" i="3"/>
  <c r="BG83" i="3"/>
  <c r="BF83" i="3"/>
  <c r="BE83" i="3"/>
  <c r="BD83" i="3"/>
  <c r="BC83" i="3"/>
  <c r="BB83" i="3"/>
  <c r="BA83" i="3"/>
  <c r="AV83" i="3"/>
  <c r="BO83" i="3" s="1"/>
  <c r="AD83" i="3"/>
  <c r="R83" i="4" s="1"/>
  <c r="U83" i="3"/>
  <c r="G83" i="3"/>
  <c r="F83" i="3"/>
  <c r="E83" i="3"/>
  <c r="CC82" i="3"/>
  <c r="CA82" i="3"/>
  <c r="BZ82" i="3"/>
  <c r="BY82" i="3"/>
  <c r="BQ82" i="3"/>
  <c r="BP82" i="3"/>
  <c r="BN82" i="3"/>
  <c r="BM82" i="3"/>
  <c r="BK82" i="3"/>
  <c r="BL82" i="3" s="1"/>
  <c r="BJ82" i="3"/>
  <c r="BI82" i="3"/>
  <c r="BH82" i="3"/>
  <c r="BG82" i="3"/>
  <c r="BF82" i="3"/>
  <c r="BE82" i="3"/>
  <c r="BD82" i="3"/>
  <c r="BC82" i="3"/>
  <c r="BB82" i="3"/>
  <c r="BA82" i="3"/>
  <c r="AV82" i="3"/>
  <c r="BO82" i="3" s="1"/>
  <c r="AD82" i="3"/>
  <c r="R82" i="4" s="1"/>
  <c r="U82" i="3"/>
  <c r="G82" i="3"/>
  <c r="F82" i="3"/>
  <c r="E82" i="3"/>
  <c r="CC81" i="3"/>
  <c r="CA81" i="3"/>
  <c r="BZ81" i="3"/>
  <c r="BY81" i="3"/>
  <c r="BQ81" i="3"/>
  <c r="BP81" i="3"/>
  <c r="BN81" i="3"/>
  <c r="BM81" i="3"/>
  <c r="BK81" i="3"/>
  <c r="BL81" i="3" s="1"/>
  <c r="BJ81" i="3"/>
  <c r="BI81" i="3"/>
  <c r="BH81" i="3"/>
  <c r="BG81" i="3"/>
  <c r="BF81" i="3"/>
  <c r="BE81" i="3"/>
  <c r="BD81" i="3"/>
  <c r="BC81" i="3"/>
  <c r="BB81" i="3"/>
  <c r="BA81" i="3"/>
  <c r="AV81" i="3"/>
  <c r="BO81" i="3" s="1"/>
  <c r="AD81" i="3"/>
  <c r="R81" i="4" s="1"/>
  <c r="U81" i="3"/>
  <c r="G81" i="3"/>
  <c r="F81" i="3"/>
  <c r="E81" i="3"/>
  <c r="CC80" i="3"/>
  <c r="CA80" i="3"/>
  <c r="BZ80" i="3"/>
  <c r="BY80" i="3"/>
  <c r="BQ80" i="3"/>
  <c r="BP80" i="3"/>
  <c r="BN80" i="3"/>
  <c r="BM80" i="3"/>
  <c r="BK80" i="3"/>
  <c r="BL80" i="3" s="1"/>
  <c r="BJ80" i="3"/>
  <c r="BI80" i="3"/>
  <c r="BH80" i="3"/>
  <c r="BG80" i="3"/>
  <c r="BF80" i="3"/>
  <c r="BE80" i="3"/>
  <c r="BD80" i="3"/>
  <c r="BC80" i="3"/>
  <c r="BB80" i="3"/>
  <c r="BA80" i="3"/>
  <c r="AV80" i="3"/>
  <c r="BO80" i="3" s="1"/>
  <c r="AD80" i="3"/>
  <c r="U80" i="3"/>
  <c r="G80" i="3"/>
  <c r="F80" i="3"/>
  <c r="E80" i="3"/>
  <c r="CC79" i="3"/>
  <c r="CA79" i="3"/>
  <c r="BZ79" i="3"/>
  <c r="BY79" i="3"/>
  <c r="BQ79" i="3"/>
  <c r="BP79" i="3"/>
  <c r="BN79" i="3"/>
  <c r="BM79" i="3"/>
  <c r="BK79" i="3"/>
  <c r="BL79" i="3" s="1"/>
  <c r="BJ79" i="3"/>
  <c r="BI79" i="3"/>
  <c r="BH79" i="3"/>
  <c r="BG79" i="3"/>
  <c r="BF79" i="3"/>
  <c r="BE79" i="3"/>
  <c r="BD79" i="3"/>
  <c r="BC79" i="3"/>
  <c r="BB79" i="3"/>
  <c r="BA79" i="3"/>
  <c r="AV79" i="3"/>
  <c r="BO79" i="3" s="1"/>
  <c r="AD79" i="3"/>
  <c r="R79" i="4" s="1"/>
  <c r="U79" i="3"/>
  <c r="G79" i="3"/>
  <c r="F79" i="3"/>
  <c r="E79" i="3"/>
  <c r="CC78" i="3"/>
  <c r="CA78" i="3"/>
  <c r="BZ78" i="3"/>
  <c r="BY78" i="3"/>
  <c r="BQ78" i="3"/>
  <c r="BP78" i="3"/>
  <c r="BN78" i="3"/>
  <c r="BM78" i="3"/>
  <c r="BK78" i="3"/>
  <c r="BL78" i="3" s="1"/>
  <c r="BJ78" i="3"/>
  <c r="BI78" i="3"/>
  <c r="BH78" i="3"/>
  <c r="BG78" i="3"/>
  <c r="BF78" i="3"/>
  <c r="BE78" i="3"/>
  <c r="BD78" i="3"/>
  <c r="BC78" i="3"/>
  <c r="BB78" i="3"/>
  <c r="BA78" i="3"/>
  <c r="AV78" i="3"/>
  <c r="BO78" i="3" s="1"/>
  <c r="AD78" i="3"/>
  <c r="U78" i="3"/>
  <c r="G78" i="3"/>
  <c r="F78" i="3"/>
  <c r="E78" i="3"/>
  <c r="CC77" i="3"/>
  <c r="CA77" i="3"/>
  <c r="BZ77" i="3"/>
  <c r="BY77" i="3"/>
  <c r="BQ77" i="3"/>
  <c r="BP77" i="3"/>
  <c r="BN77" i="3"/>
  <c r="BM77" i="3"/>
  <c r="BK77" i="3"/>
  <c r="BL77" i="3" s="1"/>
  <c r="BJ77" i="3"/>
  <c r="BI77" i="3"/>
  <c r="BH77" i="3"/>
  <c r="BG77" i="3"/>
  <c r="BF77" i="3"/>
  <c r="BE77" i="3"/>
  <c r="BD77" i="3"/>
  <c r="BC77" i="3"/>
  <c r="BB77" i="3"/>
  <c r="BA77" i="3"/>
  <c r="AV77" i="3"/>
  <c r="BO77" i="3" s="1"/>
  <c r="AD77" i="3"/>
  <c r="U77" i="3"/>
  <c r="G77" i="3"/>
  <c r="F77" i="3"/>
  <c r="E77" i="3"/>
  <c r="CC76" i="3"/>
  <c r="CA76" i="3"/>
  <c r="BZ76" i="3"/>
  <c r="BY76" i="3"/>
  <c r="BQ76" i="3"/>
  <c r="BP76" i="3"/>
  <c r="BN76" i="3"/>
  <c r="BM76" i="3"/>
  <c r="BK76" i="3"/>
  <c r="BL76" i="3" s="1"/>
  <c r="BJ76" i="3"/>
  <c r="BI76" i="3"/>
  <c r="BH76" i="3"/>
  <c r="BG76" i="3"/>
  <c r="BF76" i="3"/>
  <c r="BE76" i="3"/>
  <c r="BD76" i="3"/>
  <c r="BC76" i="3"/>
  <c r="BB76" i="3"/>
  <c r="BA76" i="3"/>
  <c r="AV76" i="3"/>
  <c r="BO76" i="3" s="1"/>
  <c r="AD76" i="3"/>
  <c r="R76" i="4" s="1"/>
  <c r="U76" i="3"/>
  <c r="G76" i="3"/>
  <c r="F76" i="3"/>
  <c r="E76" i="3"/>
  <c r="CC75" i="3"/>
  <c r="CA75" i="3"/>
  <c r="BZ75" i="3"/>
  <c r="BY75" i="3"/>
  <c r="BQ75" i="3"/>
  <c r="BP75" i="3"/>
  <c r="BN75" i="3"/>
  <c r="BM75" i="3"/>
  <c r="BK75" i="3"/>
  <c r="BL75" i="3" s="1"/>
  <c r="BJ75" i="3"/>
  <c r="BI75" i="3"/>
  <c r="BH75" i="3"/>
  <c r="BG75" i="3"/>
  <c r="BF75" i="3"/>
  <c r="BE75" i="3"/>
  <c r="BD75" i="3"/>
  <c r="BC75" i="3"/>
  <c r="BB75" i="3"/>
  <c r="BA75" i="3"/>
  <c r="AV75" i="3"/>
  <c r="BO75" i="3" s="1"/>
  <c r="AD75" i="3"/>
  <c r="U75" i="3"/>
  <c r="G75" i="3"/>
  <c r="F75" i="3"/>
  <c r="E75" i="3"/>
  <c r="CC74" i="3"/>
  <c r="CA74" i="3"/>
  <c r="BZ74" i="3"/>
  <c r="BY74" i="3"/>
  <c r="BQ74" i="3"/>
  <c r="BP74" i="3"/>
  <c r="BN74" i="3"/>
  <c r="BM74" i="3"/>
  <c r="BK74" i="3"/>
  <c r="BL74" i="3" s="1"/>
  <c r="BJ74" i="3"/>
  <c r="BI74" i="3"/>
  <c r="BH74" i="3"/>
  <c r="BG74" i="3"/>
  <c r="BF74" i="3"/>
  <c r="BE74" i="3"/>
  <c r="BD74" i="3"/>
  <c r="BC74" i="3"/>
  <c r="BB74" i="3"/>
  <c r="BA74" i="3"/>
  <c r="AV74" i="3"/>
  <c r="BO74" i="3" s="1"/>
  <c r="AD74" i="3"/>
  <c r="R74" i="4" s="1"/>
  <c r="U74" i="3"/>
  <c r="G74" i="3"/>
  <c r="F74" i="3"/>
  <c r="E74" i="3"/>
  <c r="CC73" i="3"/>
  <c r="CA73" i="3"/>
  <c r="BZ73" i="3"/>
  <c r="BY73" i="3"/>
  <c r="BQ73" i="3"/>
  <c r="BP73" i="3"/>
  <c r="BN73" i="3"/>
  <c r="BM73" i="3"/>
  <c r="BK73" i="3"/>
  <c r="BL73" i="3" s="1"/>
  <c r="BJ73" i="3"/>
  <c r="BI73" i="3"/>
  <c r="BH73" i="3"/>
  <c r="BG73" i="3"/>
  <c r="BF73" i="3"/>
  <c r="BE73" i="3"/>
  <c r="BD73" i="3"/>
  <c r="BC73" i="3"/>
  <c r="BB73" i="3"/>
  <c r="BA73" i="3"/>
  <c r="AV73" i="3"/>
  <c r="BO73" i="3" s="1"/>
  <c r="AD73" i="3"/>
  <c r="R73" i="4" s="1"/>
  <c r="U73" i="3"/>
  <c r="G73" i="3"/>
  <c r="F73" i="3"/>
  <c r="E73" i="3"/>
  <c r="CC72" i="3"/>
  <c r="CA72" i="3"/>
  <c r="BZ72" i="3"/>
  <c r="BY72" i="3"/>
  <c r="BQ72" i="3"/>
  <c r="BP72" i="3"/>
  <c r="BN72" i="3"/>
  <c r="BM72" i="3"/>
  <c r="BK72" i="3"/>
  <c r="BL72" i="3" s="1"/>
  <c r="BJ72" i="3"/>
  <c r="BI72" i="3"/>
  <c r="BH72" i="3"/>
  <c r="BG72" i="3"/>
  <c r="BF72" i="3"/>
  <c r="BE72" i="3"/>
  <c r="BD72" i="3"/>
  <c r="BC72" i="3"/>
  <c r="BB72" i="3"/>
  <c r="BA72" i="3"/>
  <c r="AV72" i="3"/>
  <c r="BO72" i="3" s="1"/>
  <c r="AD72" i="3"/>
  <c r="U72" i="3"/>
  <c r="G72" i="3"/>
  <c r="F72" i="3"/>
  <c r="E72" i="3"/>
  <c r="CC71" i="3"/>
  <c r="CA71" i="3"/>
  <c r="BZ71" i="3"/>
  <c r="BY71" i="3"/>
  <c r="BQ71" i="3"/>
  <c r="BP71" i="3"/>
  <c r="BN71" i="3"/>
  <c r="BM71" i="3"/>
  <c r="BK71" i="3"/>
  <c r="BL71" i="3" s="1"/>
  <c r="BJ71" i="3"/>
  <c r="BI71" i="3"/>
  <c r="BH71" i="3"/>
  <c r="BG71" i="3"/>
  <c r="BF71" i="3"/>
  <c r="BE71" i="3"/>
  <c r="BD71" i="3"/>
  <c r="BC71" i="3"/>
  <c r="BB71" i="3"/>
  <c r="BA71" i="3"/>
  <c r="AV71" i="3"/>
  <c r="BO71" i="3" s="1"/>
  <c r="AD71" i="3"/>
  <c r="R71" i="4" s="1"/>
  <c r="U71" i="3"/>
  <c r="G71" i="3"/>
  <c r="F71" i="3"/>
  <c r="E71" i="3"/>
  <c r="CC70" i="3"/>
  <c r="CA70" i="3"/>
  <c r="BZ70" i="3"/>
  <c r="BY70" i="3"/>
  <c r="BQ70" i="3"/>
  <c r="BP70" i="3"/>
  <c r="BN70" i="3"/>
  <c r="BM70" i="3"/>
  <c r="BK70" i="3"/>
  <c r="BL70" i="3" s="1"/>
  <c r="BJ70" i="3"/>
  <c r="BI70" i="3"/>
  <c r="BH70" i="3"/>
  <c r="BG70" i="3"/>
  <c r="BF70" i="3"/>
  <c r="BE70" i="3"/>
  <c r="BD70" i="3"/>
  <c r="BC70" i="3"/>
  <c r="BB70" i="3"/>
  <c r="BA70" i="3"/>
  <c r="AV70" i="3"/>
  <c r="BO70" i="3" s="1"/>
  <c r="AD70" i="3"/>
  <c r="R70" i="4" s="1"/>
  <c r="U70" i="3"/>
  <c r="G70" i="3"/>
  <c r="F70" i="3"/>
  <c r="E70" i="3"/>
  <c r="CC69" i="3"/>
  <c r="CA69" i="3"/>
  <c r="BZ69" i="3"/>
  <c r="BY69" i="3"/>
  <c r="BQ69" i="3"/>
  <c r="BP69" i="3"/>
  <c r="BN69" i="3"/>
  <c r="BM69" i="3"/>
  <c r="BK69" i="3"/>
  <c r="BL69" i="3" s="1"/>
  <c r="BJ69" i="3"/>
  <c r="BI69" i="3"/>
  <c r="BH69" i="3"/>
  <c r="BG69" i="3"/>
  <c r="BF69" i="3"/>
  <c r="BE69" i="3"/>
  <c r="BD69" i="3"/>
  <c r="BC69" i="3"/>
  <c r="BB69" i="3"/>
  <c r="BA69" i="3"/>
  <c r="AV69" i="3"/>
  <c r="BO69" i="3" s="1"/>
  <c r="AD69" i="3"/>
  <c r="R69" i="4" s="1"/>
  <c r="U69" i="3"/>
  <c r="G69" i="3"/>
  <c r="F69" i="3"/>
  <c r="E69" i="3"/>
  <c r="CC68" i="3"/>
  <c r="CA68" i="3"/>
  <c r="BZ68" i="3"/>
  <c r="BY68" i="3"/>
  <c r="BQ68" i="3"/>
  <c r="BP68" i="3"/>
  <c r="BN68" i="3"/>
  <c r="BM68" i="3"/>
  <c r="BK68" i="3"/>
  <c r="BL68" i="3" s="1"/>
  <c r="BJ68" i="3"/>
  <c r="BI68" i="3"/>
  <c r="BH68" i="3"/>
  <c r="BG68" i="3"/>
  <c r="BF68" i="3"/>
  <c r="BE68" i="3"/>
  <c r="BD68" i="3"/>
  <c r="BC68" i="3"/>
  <c r="BB68" i="3"/>
  <c r="BA68" i="3"/>
  <c r="AV68" i="3"/>
  <c r="BO68" i="3" s="1"/>
  <c r="AD68" i="3"/>
  <c r="R68" i="4" s="1"/>
  <c r="U68" i="3"/>
  <c r="G68" i="3"/>
  <c r="F68" i="3"/>
  <c r="E68" i="3"/>
  <c r="CC67" i="3"/>
  <c r="CA67" i="3"/>
  <c r="BZ67" i="3"/>
  <c r="BY67" i="3"/>
  <c r="BQ67" i="3"/>
  <c r="BP67" i="3"/>
  <c r="BN67" i="3"/>
  <c r="BM67" i="3"/>
  <c r="BK67" i="3"/>
  <c r="BL67" i="3" s="1"/>
  <c r="BJ67" i="3"/>
  <c r="BI67" i="3"/>
  <c r="BH67" i="3"/>
  <c r="BG67" i="3"/>
  <c r="BF67" i="3"/>
  <c r="BE67" i="3"/>
  <c r="BD67" i="3"/>
  <c r="BC67" i="3"/>
  <c r="BB67" i="3"/>
  <c r="BA67" i="3"/>
  <c r="AV67" i="3"/>
  <c r="BO67" i="3" s="1"/>
  <c r="AD67" i="3"/>
  <c r="R67" i="4" s="1"/>
  <c r="U67" i="3"/>
  <c r="G67" i="3"/>
  <c r="F67" i="3"/>
  <c r="E67" i="3"/>
  <c r="CC66" i="3"/>
  <c r="CA66" i="3"/>
  <c r="BZ66" i="3"/>
  <c r="BY66" i="3"/>
  <c r="BQ66" i="3"/>
  <c r="BP66" i="3"/>
  <c r="BN66" i="3"/>
  <c r="BM66" i="3"/>
  <c r="BK66" i="3"/>
  <c r="BL66" i="3" s="1"/>
  <c r="BJ66" i="3"/>
  <c r="BI66" i="3"/>
  <c r="BH66" i="3"/>
  <c r="BG66" i="3"/>
  <c r="BF66" i="3"/>
  <c r="BE66" i="3"/>
  <c r="BD66" i="3"/>
  <c r="BC66" i="3"/>
  <c r="BB66" i="3"/>
  <c r="BA66" i="3"/>
  <c r="AV66" i="3"/>
  <c r="BO66" i="3" s="1"/>
  <c r="AD66" i="3"/>
  <c r="R66" i="4" s="1"/>
  <c r="U66" i="3"/>
  <c r="G66" i="3"/>
  <c r="F66" i="3"/>
  <c r="E66" i="3"/>
  <c r="CC65" i="3"/>
  <c r="CA65" i="3"/>
  <c r="BZ65" i="3"/>
  <c r="BY65" i="3"/>
  <c r="BQ65" i="3"/>
  <c r="BP65" i="3"/>
  <c r="BN65" i="3"/>
  <c r="BM65" i="3"/>
  <c r="BK65" i="3"/>
  <c r="BL65" i="3" s="1"/>
  <c r="BJ65" i="3"/>
  <c r="BI65" i="3"/>
  <c r="BH65" i="3"/>
  <c r="BG65" i="3"/>
  <c r="BF65" i="3"/>
  <c r="BE65" i="3"/>
  <c r="BD65" i="3"/>
  <c r="BC65" i="3"/>
  <c r="BB65" i="3"/>
  <c r="BA65" i="3"/>
  <c r="AV65" i="3"/>
  <c r="BO65" i="3" s="1"/>
  <c r="AD65" i="3"/>
  <c r="R65" i="4" s="1"/>
  <c r="U65" i="3"/>
  <c r="G65" i="3"/>
  <c r="F65" i="3"/>
  <c r="E65" i="3"/>
  <c r="CC64" i="3"/>
  <c r="CA64" i="3"/>
  <c r="BZ64" i="3"/>
  <c r="BY64" i="3"/>
  <c r="BQ64" i="3"/>
  <c r="BP64" i="3"/>
  <c r="BN64" i="3"/>
  <c r="BM64" i="3"/>
  <c r="BK64" i="3"/>
  <c r="BL64" i="3" s="1"/>
  <c r="BJ64" i="3"/>
  <c r="BI64" i="3"/>
  <c r="BH64" i="3"/>
  <c r="BG64" i="3"/>
  <c r="BF64" i="3"/>
  <c r="BE64" i="3"/>
  <c r="BD64" i="3"/>
  <c r="BC64" i="3"/>
  <c r="BB64" i="3"/>
  <c r="BA64" i="3"/>
  <c r="AV64" i="3"/>
  <c r="BO64" i="3" s="1"/>
  <c r="AD64" i="3"/>
  <c r="U64" i="3"/>
  <c r="G64" i="3"/>
  <c r="F64" i="3"/>
  <c r="E64" i="3"/>
  <c r="CC63" i="3"/>
  <c r="CA63" i="3"/>
  <c r="BZ63" i="3"/>
  <c r="BY63" i="3"/>
  <c r="BQ63" i="3"/>
  <c r="BP63" i="3"/>
  <c r="BN63" i="3"/>
  <c r="BM63" i="3"/>
  <c r="BK63" i="3"/>
  <c r="BL63" i="3" s="1"/>
  <c r="BJ63" i="3"/>
  <c r="BI63" i="3"/>
  <c r="BH63" i="3"/>
  <c r="BG63" i="3"/>
  <c r="BF63" i="3"/>
  <c r="BE63" i="3"/>
  <c r="BD63" i="3"/>
  <c r="BC63" i="3"/>
  <c r="BB63" i="3"/>
  <c r="BA63" i="3"/>
  <c r="AV63" i="3"/>
  <c r="BO63" i="3" s="1"/>
  <c r="AD63" i="3"/>
  <c r="R63" i="4" s="1"/>
  <c r="U63" i="3"/>
  <c r="G63" i="3"/>
  <c r="F63" i="3"/>
  <c r="E63" i="3"/>
  <c r="CC62" i="3"/>
  <c r="CA62" i="3"/>
  <c r="BZ62" i="3"/>
  <c r="BY62" i="3"/>
  <c r="BQ62" i="3"/>
  <c r="BP62" i="3"/>
  <c r="BN62" i="3"/>
  <c r="BM62" i="3"/>
  <c r="BK62" i="3"/>
  <c r="BL62" i="3" s="1"/>
  <c r="BJ62" i="3"/>
  <c r="BI62" i="3"/>
  <c r="BH62" i="3"/>
  <c r="BG62" i="3"/>
  <c r="BF62" i="3"/>
  <c r="BE62" i="3"/>
  <c r="BD62" i="3"/>
  <c r="BC62" i="3"/>
  <c r="BB62" i="3"/>
  <c r="BA62" i="3"/>
  <c r="AV62" i="3"/>
  <c r="BO62" i="3" s="1"/>
  <c r="AD62" i="3"/>
  <c r="U62" i="3"/>
  <c r="G62" i="3"/>
  <c r="F62" i="3"/>
  <c r="E62" i="3"/>
  <c r="CC61" i="3"/>
  <c r="CA61" i="3"/>
  <c r="BZ61" i="3"/>
  <c r="BY61" i="3"/>
  <c r="BQ61" i="3"/>
  <c r="BP61" i="3"/>
  <c r="BN61" i="3"/>
  <c r="BM61" i="3"/>
  <c r="BK61" i="3"/>
  <c r="BL61" i="3" s="1"/>
  <c r="BJ61" i="3"/>
  <c r="BI61" i="3"/>
  <c r="BH61" i="3"/>
  <c r="BG61" i="3"/>
  <c r="BF61" i="3"/>
  <c r="BE61" i="3"/>
  <c r="BD61" i="3"/>
  <c r="BC61" i="3"/>
  <c r="BB61" i="3"/>
  <c r="BA61" i="3"/>
  <c r="AV61" i="3"/>
  <c r="BO61" i="3" s="1"/>
  <c r="AD61" i="3"/>
  <c r="U61" i="3"/>
  <c r="G61" i="3"/>
  <c r="F61" i="3"/>
  <c r="E61" i="3"/>
  <c r="CC60" i="3"/>
  <c r="CA60" i="3"/>
  <c r="BZ60" i="3"/>
  <c r="BY60" i="3"/>
  <c r="BQ60" i="3"/>
  <c r="BP60" i="3"/>
  <c r="BN60" i="3"/>
  <c r="BM60" i="3"/>
  <c r="BK60" i="3"/>
  <c r="BL60" i="3" s="1"/>
  <c r="BJ60" i="3"/>
  <c r="BI60" i="3"/>
  <c r="BH60" i="3"/>
  <c r="BG60" i="3"/>
  <c r="BF60" i="3"/>
  <c r="BE60" i="3"/>
  <c r="BD60" i="3"/>
  <c r="BC60" i="3"/>
  <c r="BB60" i="3"/>
  <c r="BA60" i="3"/>
  <c r="AV60" i="3"/>
  <c r="BO60" i="3" s="1"/>
  <c r="AD60" i="3"/>
  <c r="R60" i="4" s="1"/>
  <c r="U60" i="3"/>
  <c r="G60" i="3"/>
  <c r="F60" i="3"/>
  <c r="E60" i="3"/>
  <c r="CC59" i="3"/>
  <c r="CA59" i="3"/>
  <c r="BZ59" i="3"/>
  <c r="BY59" i="3"/>
  <c r="BQ59" i="3"/>
  <c r="BP59" i="3"/>
  <c r="BN59" i="3"/>
  <c r="BM59" i="3"/>
  <c r="BK59" i="3"/>
  <c r="BL59" i="3" s="1"/>
  <c r="BJ59" i="3"/>
  <c r="BI59" i="3"/>
  <c r="BH59" i="3"/>
  <c r="BG59" i="3"/>
  <c r="BF59" i="3"/>
  <c r="BE59" i="3"/>
  <c r="BD59" i="3"/>
  <c r="BC59" i="3"/>
  <c r="BB59" i="3"/>
  <c r="BA59" i="3"/>
  <c r="AV59" i="3"/>
  <c r="BO59" i="3" s="1"/>
  <c r="AD59" i="3"/>
  <c r="U59" i="3"/>
  <c r="G59" i="3"/>
  <c r="F59" i="3"/>
  <c r="E59" i="3"/>
  <c r="CC58" i="3"/>
  <c r="CA58" i="3"/>
  <c r="BZ58" i="3"/>
  <c r="BY58" i="3"/>
  <c r="BQ58" i="3"/>
  <c r="BP58" i="3"/>
  <c r="BN58" i="3"/>
  <c r="BM58" i="3"/>
  <c r="BK58" i="3"/>
  <c r="BL58" i="3" s="1"/>
  <c r="BJ58" i="3"/>
  <c r="BI58" i="3"/>
  <c r="BH58" i="3"/>
  <c r="BG58" i="3"/>
  <c r="BF58" i="3"/>
  <c r="BE58" i="3"/>
  <c r="BD58" i="3"/>
  <c r="BC58" i="3"/>
  <c r="BB58" i="3"/>
  <c r="BA58" i="3"/>
  <c r="AV58" i="3"/>
  <c r="BO58" i="3" s="1"/>
  <c r="AD58" i="3"/>
  <c r="R58" i="4" s="1"/>
  <c r="U58" i="3"/>
  <c r="G58" i="3"/>
  <c r="F58" i="3"/>
  <c r="E58" i="3"/>
  <c r="CC57" i="3"/>
  <c r="CA57" i="3"/>
  <c r="BZ57" i="3"/>
  <c r="BY57" i="3"/>
  <c r="BQ57" i="3"/>
  <c r="BP57" i="3"/>
  <c r="BN57" i="3"/>
  <c r="BM57" i="3"/>
  <c r="BK57" i="3"/>
  <c r="BL57" i="3" s="1"/>
  <c r="BJ57" i="3"/>
  <c r="BI57" i="3"/>
  <c r="BH57" i="3"/>
  <c r="BG57" i="3"/>
  <c r="BF57" i="3"/>
  <c r="BE57" i="3"/>
  <c r="BD57" i="3"/>
  <c r="BC57" i="3"/>
  <c r="BB57" i="3"/>
  <c r="BA57" i="3"/>
  <c r="AV57" i="3"/>
  <c r="BO57" i="3" s="1"/>
  <c r="AD57" i="3"/>
  <c r="R57" i="4" s="1"/>
  <c r="U57" i="3"/>
  <c r="G57" i="3"/>
  <c r="F57" i="3"/>
  <c r="E57" i="3"/>
  <c r="CC56" i="3"/>
  <c r="CA56" i="3"/>
  <c r="BZ56" i="3"/>
  <c r="BY56" i="3"/>
  <c r="BQ56" i="3"/>
  <c r="BP56" i="3"/>
  <c r="BN56" i="3"/>
  <c r="BM56" i="3"/>
  <c r="BK56" i="3"/>
  <c r="BL56" i="3" s="1"/>
  <c r="BJ56" i="3"/>
  <c r="BI56" i="3"/>
  <c r="BH56" i="3"/>
  <c r="BG56" i="3"/>
  <c r="BF56" i="3"/>
  <c r="BE56" i="3"/>
  <c r="BD56" i="3"/>
  <c r="BC56" i="3"/>
  <c r="BB56" i="3"/>
  <c r="BA56" i="3"/>
  <c r="AV56" i="3"/>
  <c r="BO56" i="3" s="1"/>
  <c r="AD56" i="3"/>
  <c r="R56" i="4" s="1"/>
  <c r="U56" i="3"/>
  <c r="G56" i="3"/>
  <c r="F56" i="3"/>
  <c r="E56" i="3"/>
  <c r="CC55" i="3"/>
  <c r="CA55" i="3"/>
  <c r="BZ55" i="3"/>
  <c r="BY55" i="3"/>
  <c r="BQ55" i="3"/>
  <c r="BP55" i="3"/>
  <c r="BN55" i="3"/>
  <c r="BM55" i="3"/>
  <c r="BK55" i="3"/>
  <c r="BL55" i="3" s="1"/>
  <c r="BJ55" i="3"/>
  <c r="BI55" i="3"/>
  <c r="BH55" i="3"/>
  <c r="BG55" i="3"/>
  <c r="BF55" i="3"/>
  <c r="BE55" i="3"/>
  <c r="BD55" i="3"/>
  <c r="BC55" i="3"/>
  <c r="BB55" i="3"/>
  <c r="BA55" i="3"/>
  <c r="AV55" i="3"/>
  <c r="BO55" i="3" s="1"/>
  <c r="AD55" i="3"/>
  <c r="R55" i="4" s="1"/>
  <c r="U55" i="3"/>
  <c r="G55" i="3"/>
  <c r="F55" i="3"/>
  <c r="E55" i="3"/>
  <c r="CC54" i="3"/>
  <c r="CA54" i="3"/>
  <c r="BZ54" i="3"/>
  <c r="BY54" i="3"/>
  <c r="BQ54" i="3"/>
  <c r="BP54" i="3"/>
  <c r="BN54" i="3"/>
  <c r="BM54" i="3"/>
  <c r="BK54" i="3"/>
  <c r="BL54" i="3" s="1"/>
  <c r="BJ54" i="3"/>
  <c r="BI54" i="3"/>
  <c r="BH54" i="3"/>
  <c r="BG54" i="3"/>
  <c r="BF54" i="3"/>
  <c r="BE54" i="3"/>
  <c r="BD54" i="3"/>
  <c r="BC54" i="3"/>
  <c r="BB54" i="3"/>
  <c r="BA54" i="3"/>
  <c r="AV54" i="3"/>
  <c r="BO54" i="3" s="1"/>
  <c r="AD54" i="3"/>
  <c r="R54" i="4" s="1"/>
  <c r="U54" i="3"/>
  <c r="G54" i="3"/>
  <c r="F54" i="3"/>
  <c r="E54" i="3"/>
  <c r="CC53" i="3"/>
  <c r="CA53" i="3"/>
  <c r="BZ53" i="3"/>
  <c r="BY53" i="3"/>
  <c r="BQ53" i="3"/>
  <c r="BP53" i="3"/>
  <c r="BN53" i="3"/>
  <c r="BM53" i="3"/>
  <c r="BK53" i="3"/>
  <c r="BL53" i="3" s="1"/>
  <c r="BJ53" i="3"/>
  <c r="BI53" i="3"/>
  <c r="BH53" i="3"/>
  <c r="BG53" i="3"/>
  <c r="BF53" i="3"/>
  <c r="BE53" i="3"/>
  <c r="BD53" i="3"/>
  <c r="BC53" i="3"/>
  <c r="BB53" i="3"/>
  <c r="BA53" i="3"/>
  <c r="AV53" i="3"/>
  <c r="BO53" i="3" s="1"/>
  <c r="AD53" i="3"/>
  <c r="R53" i="4" s="1"/>
  <c r="U53" i="3"/>
  <c r="G53" i="3"/>
  <c r="F53" i="3"/>
  <c r="E53" i="3"/>
  <c r="CC52" i="3"/>
  <c r="CA52" i="3"/>
  <c r="BZ52" i="3"/>
  <c r="BY52" i="3"/>
  <c r="BQ52" i="3"/>
  <c r="BP52" i="3"/>
  <c r="BN52" i="3"/>
  <c r="BM52" i="3"/>
  <c r="BK52" i="3"/>
  <c r="BL52" i="3" s="1"/>
  <c r="BJ52" i="3"/>
  <c r="BI52" i="3"/>
  <c r="BH52" i="3"/>
  <c r="BG52" i="3"/>
  <c r="BF52" i="3"/>
  <c r="BE52" i="3"/>
  <c r="BD52" i="3"/>
  <c r="BC52" i="3"/>
  <c r="BB52" i="3"/>
  <c r="BA52" i="3"/>
  <c r="AV52" i="3"/>
  <c r="BO52" i="3" s="1"/>
  <c r="AD52" i="3"/>
  <c r="R52" i="4" s="1"/>
  <c r="U52" i="3"/>
  <c r="G52" i="3"/>
  <c r="F52" i="3"/>
  <c r="E52" i="3"/>
  <c r="CC51" i="3"/>
  <c r="CA51" i="3"/>
  <c r="BZ51" i="3"/>
  <c r="BY51" i="3"/>
  <c r="BQ51" i="3"/>
  <c r="BP51" i="3"/>
  <c r="BN51" i="3"/>
  <c r="BM51" i="3"/>
  <c r="BK51" i="3"/>
  <c r="BL51" i="3" s="1"/>
  <c r="BJ51" i="3"/>
  <c r="BI51" i="3"/>
  <c r="BH51" i="3"/>
  <c r="BG51" i="3"/>
  <c r="BF51" i="3"/>
  <c r="BE51" i="3"/>
  <c r="BD51" i="3"/>
  <c r="BC51" i="3"/>
  <c r="BB51" i="3"/>
  <c r="BA51" i="3"/>
  <c r="AV51" i="3"/>
  <c r="BO51" i="3" s="1"/>
  <c r="AD51" i="3"/>
  <c r="R51" i="4" s="1"/>
  <c r="U51" i="3"/>
  <c r="G51" i="3"/>
  <c r="F51" i="3"/>
  <c r="E51" i="3"/>
  <c r="CC50" i="3"/>
  <c r="CA50" i="3"/>
  <c r="BZ50" i="3"/>
  <c r="BY50" i="3"/>
  <c r="BQ50" i="3"/>
  <c r="BP50" i="3"/>
  <c r="BN50" i="3"/>
  <c r="BM50" i="3"/>
  <c r="BK50" i="3"/>
  <c r="BL50" i="3" s="1"/>
  <c r="BJ50" i="3"/>
  <c r="BI50" i="3"/>
  <c r="BH50" i="3"/>
  <c r="BG50" i="3"/>
  <c r="BF50" i="3"/>
  <c r="BE50" i="3"/>
  <c r="BD50" i="3"/>
  <c r="BC50" i="3"/>
  <c r="BB50" i="3"/>
  <c r="BA50" i="3"/>
  <c r="AV50" i="3"/>
  <c r="BO50" i="3" s="1"/>
  <c r="AD50" i="3"/>
  <c r="R50" i="4" s="1"/>
  <c r="U50" i="3"/>
  <c r="G50" i="3"/>
  <c r="F50" i="3"/>
  <c r="E50" i="3"/>
  <c r="CC49" i="3"/>
  <c r="CA49" i="3"/>
  <c r="BZ49" i="3"/>
  <c r="BY49" i="3"/>
  <c r="BQ49" i="3"/>
  <c r="BP49" i="3"/>
  <c r="BN49" i="3"/>
  <c r="BM49" i="3"/>
  <c r="BK49" i="3"/>
  <c r="BL49" i="3" s="1"/>
  <c r="BJ49" i="3"/>
  <c r="BI49" i="3"/>
  <c r="BH49" i="3"/>
  <c r="BG49" i="3"/>
  <c r="BF49" i="3"/>
  <c r="BE49" i="3"/>
  <c r="BD49" i="3"/>
  <c r="BC49" i="3"/>
  <c r="BB49" i="3"/>
  <c r="BA49" i="3"/>
  <c r="AV49" i="3"/>
  <c r="BO49" i="3" s="1"/>
  <c r="AD49" i="3"/>
  <c r="R49" i="4" s="1"/>
  <c r="U49" i="3"/>
  <c r="G49" i="3"/>
  <c r="F49" i="3"/>
  <c r="E49" i="3"/>
  <c r="CC48" i="3"/>
  <c r="CA48" i="3"/>
  <c r="BZ48" i="3"/>
  <c r="BY48" i="3"/>
  <c r="BQ48" i="3"/>
  <c r="BP48" i="3"/>
  <c r="BN48" i="3"/>
  <c r="BM48" i="3"/>
  <c r="BK48" i="3"/>
  <c r="BL48" i="3" s="1"/>
  <c r="BJ48" i="3"/>
  <c r="BI48" i="3"/>
  <c r="BH48" i="3"/>
  <c r="BG48" i="3"/>
  <c r="BF48" i="3"/>
  <c r="BE48" i="3"/>
  <c r="BD48" i="3"/>
  <c r="BC48" i="3"/>
  <c r="BB48" i="3"/>
  <c r="BA48" i="3"/>
  <c r="AV48" i="3"/>
  <c r="BO48" i="3" s="1"/>
  <c r="AD48" i="3"/>
  <c r="U48" i="3"/>
  <c r="G48" i="3"/>
  <c r="F48" i="3"/>
  <c r="E48" i="3"/>
  <c r="CC47" i="3"/>
  <c r="CA47" i="3"/>
  <c r="BZ47" i="3"/>
  <c r="BY47" i="3"/>
  <c r="BQ47" i="3"/>
  <c r="BP47" i="3"/>
  <c r="BN47" i="3"/>
  <c r="BM47" i="3"/>
  <c r="BK47" i="3"/>
  <c r="BL47" i="3" s="1"/>
  <c r="BJ47" i="3"/>
  <c r="BI47" i="3"/>
  <c r="BH47" i="3"/>
  <c r="BG47" i="3"/>
  <c r="BF47" i="3"/>
  <c r="BE47" i="3"/>
  <c r="BD47" i="3"/>
  <c r="BC47" i="3"/>
  <c r="BB47" i="3"/>
  <c r="BA47" i="3"/>
  <c r="AV47" i="3"/>
  <c r="BO47" i="3" s="1"/>
  <c r="AD47" i="3"/>
  <c r="R47" i="4" s="1"/>
  <c r="U47" i="3"/>
  <c r="G47" i="3"/>
  <c r="F47" i="3"/>
  <c r="E47" i="3"/>
  <c r="CC46" i="3"/>
  <c r="CA46" i="3"/>
  <c r="BZ46" i="3"/>
  <c r="BY46" i="3"/>
  <c r="BQ46" i="3"/>
  <c r="BP46" i="3"/>
  <c r="BN46" i="3"/>
  <c r="BM46" i="3"/>
  <c r="BK46" i="3"/>
  <c r="BL46" i="3" s="1"/>
  <c r="BJ46" i="3"/>
  <c r="BI46" i="3"/>
  <c r="BH46" i="3"/>
  <c r="BG46" i="3"/>
  <c r="BF46" i="3"/>
  <c r="BE46" i="3"/>
  <c r="BD46" i="3"/>
  <c r="BC46" i="3"/>
  <c r="BB46" i="3"/>
  <c r="BA46" i="3"/>
  <c r="AV46" i="3"/>
  <c r="BO46" i="3" s="1"/>
  <c r="AD46" i="3"/>
  <c r="U46" i="3"/>
  <c r="G46" i="3"/>
  <c r="F46" i="3"/>
  <c r="E46" i="3"/>
  <c r="CC45" i="3"/>
  <c r="CA45" i="3"/>
  <c r="BZ45" i="3"/>
  <c r="BY45" i="3"/>
  <c r="BQ45" i="3"/>
  <c r="BP45" i="3"/>
  <c r="BN45" i="3"/>
  <c r="BM45" i="3"/>
  <c r="BK45" i="3"/>
  <c r="BL45" i="3" s="1"/>
  <c r="BJ45" i="3"/>
  <c r="BI45" i="3"/>
  <c r="BH45" i="3"/>
  <c r="BG45" i="3"/>
  <c r="BF45" i="3"/>
  <c r="BE45" i="3"/>
  <c r="BD45" i="3"/>
  <c r="BC45" i="3"/>
  <c r="BB45" i="3"/>
  <c r="BA45" i="3"/>
  <c r="AV45" i="3"/>
  <c r="BO45" i="3" s="1"/>
  <c r="AD45" i="3"/>
  <c r="U45" i="3"/>
  <c r="G45" i="3"/>
  <c r="F45" i="3"/>
  <c r="E45" i="3"/>
  <c r="CC44" i="3"/>
  <c r="CA44" i="3"/>
  <c r="BZ44" i="3"/>
  <c r="BY44" i="3"/>
  <c r="BQ44" i="3"/>
  <c r="BP44" i="3"/>
  <c r="BN44" i="3"/>
  <c r="BM44" i="3"/>
  <c r="BK44" i="3"/>
  <c r="BL44" i="3" s="1"/>
  <c r="BJ44" i="3"/>
  <c r="BI44" i="3"/>
  <c r="BH44" i="3"/>
  <c r="BG44" i="3"/>
  <c r="BF44" i="3"/>
  <c r="BE44" i="3"/>
  <c r="BD44" i="3"/>
  <c r="BC44" i="3"/>
  <c r="BB44" i="3"/>
  <c r="BA44" i="3"/>
  <c r="AV44" i="3"/>
  <c r="BO44" i="3" s="1"/>
  <c r="AD44" i="3"/>
  <c r="R44" i="4" s="1"/>
  <c r="U44" i="3"/>
  <c r="G44" i="3"/>
  <c r="F44" i="3"/>
  <c r="E44" i="3"/>
  <c r="CC43" i="3"/>
  <c r="CA43" i="3"/>
  <c r="BZ43" i="3"/>
  <c r="BY43" i="3"/>
  <c r="BQ43" i="3"/>
  <c r="BP43" i="3"/>
  <c r="BN43" i="3"/>
  <c r="BM43" i="3"/>
  <c r="BK43" i="3"/>
  <c r="BL43" i="3" s="1"/>
  <c r="BJ43" i="3"/>
  <c r="BI43" i="3"/>
  <c r="BH43" i="3"/>
  <c r="BG43" i="3"/>
  <c r="BF43" i="3"/>
  <c r="BE43" i="3"/>
  <c r="BD43" i="3"/>
  <c r="BC43" i="3"/>
  <c r="BB43" i="3"/>
  <c r="BA43" i="3"/>
  <c r="AV43" i="3"/>
  <c r="BO43" i="3" s="1"/>
  <c r="AD43" i="3"/>
  <c r="U43" i="3"/>
  <c r="G43" i="3"/>
  <c r="F43" i="3"/>
  <c r="E43" i="3"/>
  <c r="CC42" i="3"/>
  <c r="CA42" i="3"/>
  <c r="BZ42" i="3"/>
  <c r="BY42" i="3"/>
  <c r="BQ42" i="3"/>
  <c r="BP42" i="3"/>
  <c r="BN42" i="3"/>
  <c r="BM42" i="3"/>
  <c r="BK42" i="3"/>
  <c r="BL42" i="3" s="1"/>
  <c r="BJ42" i="3"/>
  <c r="BI42" i="3"/>
  <c r="BH42" i="3"/>
  <c r="BG42" i="3"/>
  <c r="BF42" i="3"/>
  <c r="BE42" i="3"/>
  <c r="BD42" i="3"/>
  <c r="BC42" i="3"/>
  <c r="BB42" i="3"/>
  <c r="BA42" i="3"/>
  <c r="AV42" i="3"/>
  <c r="BO42" i="3" s="1"/>
  <c r="AD42" i="3"/>
  <c r="R42" i="4" s="1"/>
  <c r="U42" i="3"/>
  <c r="G42" i="3"/>
  <c r="F42" i="3"/>
  <c r="E42" i="3"/>
  <c r="CC41" i="3"/>
  <c r="CA41" i="3"/>
  <c r="BZ41" i="3"/>
  <c r="BY41" i="3"/>
  <c r="BQ41" i="3"/>
  <c r="BP41" i="3"/>
  <c r="BN41" i="3"/>
  <c r="BM41" i="3"/>
  <c r="BK41" i="3"/>
  <c r="BL41" i="3" s="1"/>
  <c r="BJ41" i="3"/>
  <c r="BI41" i="3"/>
  <c r="BH41" i="3"/>
  <c r="BG41" i="3"/>
  <c r="BF41" i="3"/>
  <c r="BE41" i="3"/>
  <c r="BD41" i="3"/>
  <c r="BC41" i="3"/>
  <c r="BB41" i="3"/>
  <c r="BA41" i="3"/>
  <c r="AV41" i="3"/>
  <c r="BO41" i="3" s="1"/>
  <c r="AD41" i="3"/>
  <c r="R41" i="4" s="1"/>
  <c r="U41" i="3"/>
  <c r="G41" i="3"/>
  <c r="F41" i="3"/>
  <c r="E41" i="3"/>
  <c r="CC40" i="3"/>
  <c r="CA40" i="3"/>
  <c r="BZ40" i="3"/>
  <c r="BY40" i="3"/>
  <c r="BQ40" i="3"/>
  <c r="BP40" i="3"/>
  <c r="BN40" i="3"/>
  <c r="BM40" i="3"/>
  <c r="BK40" i="3"/>
  <c r="BL40" i="3" s="1"/>
  <c r="BJ40" i="3"/>
  <c r="BI40" i="3"/>
  <c r="BH40" i="3"/>
  <c r="BG40" i="3"/>
  <c r="BF40" i="3"/>
  <c r="BE40" i="3"/>
  <c r="BD40" i="3"/>
  <c r="BC40" i="3"/>
  <c r="BB40" i="3"/>
  <c r="BA40" i="3"/>
  <c r="AV40" i="3"/>
  <c r="BO40" i="3" s="1"/>
  <c r="AD40" i="3"/>
  <c r="R40" i="4" s="1"/>
  <c r="U40" i="3"/>
  <c r="G40" i="3"/>
  <c r="F40" i="3"/>
  <c r="E40" i="3"/>
  <c r="CC39" i="3"/>
  <c r="CA39" i="3"/>
  <c r="BZ39" i="3"/>
  <c r="BY39" i="3"/>
  <c r="BQ39" i="3"/>
  <c r="BP39" i="3"/>
  <c r="BN39" i="3"/>
  <c r="BM39" i="3"/>
  <c r="BK39" i="3"/>
  <c r="BL39" i="3" s="1"/>
  <c r="BJ39" i="3"/>
  <c r="BI39" i="3"/>
  <c r="BH39" i="3"/>
  <c r="BG39" i="3"/>
  <c r="BF39" i="3"/>
  <c r="BE39" i="3"/>
  <c r="BD39" i="3"/>
  <c r="BC39" i="3"/>
  <c r="BB39" i="3"/>
  <c r="BA39" i="3"/>
  <c r="AV39" i="3"/>
  <c r="BO39" i="3" s="1"/>
  <c r="AD39" i="3"/>
  <c r="R39" i="4" s="1"/>
  <c r="U39" i="3"/>
  <c r="G39" i="3"/>
  <c r="F39" i="3"/>
  <c r="E39" i="3"/>
  <c r="CC38" i="3"/>
  <c r="CA38" i="3"/>
  <c r="BZ38" i="3"/>
  <c r="BY38" i="3"/>
  <c r="BQ38" i="3"/>
  <c r="BP38" i="3"/>
  <c r="BN38" i="3"/>
  <c r="BM38" i="3"/>
  <c r="BK38" i="3"/>
  <c r="BL38" i="3" s="1"/>
  <c r="BJ38" i="3"/>
  <c r="BI38" i="3"/>
  <c r="BH38" i="3"/>
  <c r="BG38" i="3"/>
  <c r="BF38" i="3"/>
  <c r="BE38" i="3"/>
  <c r="BD38" i="3"/>
  <c r="BC38" i="3"/>
  <c r="BB38" i="3"/>
  <c r="BA38" i="3"/>
  <c r="AV38" i="3"/>
  <c r="BO38" i="3" s="1"/>
  <c r="AD38" i="3"/>
  <c r="R38" i="4" s="1"/>
  <c r="U38" i="3"/>
  <c r="G38" i="3"/>
  <c r="F38" i="3"/>
  <c r="E38" i="3"/>
  <c r="CC37" i="3"/>
  <c r="CA37" i="3"/>
  <c r="BZ37" i="3"/>
  <c r="BY37" i="3"/>
  <c r="BQ37" i="3"/>
  <c r="BP37" i="3"/>
  <c r="BN37" i="3"/>
  <c r="BM37" i="3"/>
  <c r="BK37" i="3"/>
  <c r="BL37" i="3" s="1"/>
  <c r="BJ37" i="3"/>
  <c r="BI37" i="3"/>
  <c r="BH37" i="3"/>
  <c r="BG37" i="3"/>
  <c r="BF37" i="3"/>
  <c r="BE37" i="3"/>
  <c r="BD37" i="3"/>
  <c r="BC37" i="3"/>
  <c r="BB37" i="3"/>
  <c r="BA37" i="3"/>
  <c r="AV37" i="3"/>
  <c r="BO37" i="3" s="1"/>
  <c r="AD37" i="3"/>
  <c r="R37" i="4" s="1"/>
  <c r="U37" i="3"/>
  <c r="G37" i="3"/>
  <c r="F37" i="3"/>
  <c r="E37" i="3"/>
  <c r="CC36" i="3"/>
  <c r="CA36" i="3"/>
  <c r="BZ36" i="3"/>
  <c r="BY36" i="3"/>
  <c r="BQ36" i="3"/>
  <c r="BP36" i="3"/>
  <c r="BN36" i="3"/>
  <c r="BM36" i="3"/>
  <c r="BK36" i="3"/>
  <c r="BL36" i="3" s="1"/>
  <c r="BJ36" i="3"/>
  <c r="BI36" i="3"/>
  <c r="BH36" i="3"/>
  <c r="BG36" i="3"/>
  <c r="BF36" i="3"/>
  <c r="BE36" i="3"/>
  <c r="BD36" i="3"/>
  <c r="BC36" i="3"/>
  <c r="BB36" i="3"/>
  <c r="BA36" i="3"/>
  <c r="AV36" i="3"/>
  <c r="BO36" i="3" s="1"/>
  <c r="AD36" i="3"/>
  <c r="R36" i="4" s="1"/>
  <c r="U36" i="3"/>
  <c r="G36" i="3"/>
  <c r="F36" i="3"/>
  <c r="E36" i="3"/>
  <c r="CC35" i="3"/>
  <c r="CA35" i="3"/>
  <c r="BZ35" i="3"/>
  <c r="BY35" i="3"/>
  <c r="BQ35" i="3"/>
  <c r="BP35" i="3"/>
  <c r="BN35" i="3"/>
  <c r="BM35" i="3"/>
  <c r="BK35" i="3"/>
  <c r="BL35" i="3" s="1"/>
  <c r="BJ35" i="3"/>
  <c r="BI35" i="3"/>
  <c r="BH35" i="3"/>
  <c r="BG35" i="3"/>
  <c r="BF35" i="3"/>
  <c r="BE35" i="3"/>
  <c r="BD35" i="3"/>
  <c r="BC35" i="3"/>
  <c r="BB35" i="3"/>
  <c r="BA35" i="3"/>
  <c r="AV35" i="3"/>
  <c r="BO35" i="3" s="1"/>
  <c r="AD35" i="3"/>
  <c r="R35" i="4" s="1"/>
  <c r="U35" i="3"/>
  <c r="G35" i="3"/>
  <c r="F35" i="3"/>
  <c r="E35" i="3"/>
  <c r="CC34" i="3"/>
  <c r="CA34" i="3"/>
  <c r="BZ34" i="3"/>
  <c r="BY34" i="3"/>
  <c r="BQ34" i="3"/>
  <c r="BP34" i="3"/>
  <c r="BN34" i="3"/>
  <c r="BM34" i="3"/>
  <c r="BK34" i="3"/>
  <c r="BL34" i="3" s="1"/>
  <c r="BJ34" i="3"/>
  <c r="BI34" i="3"/>
  <c r="BH34" i="3"/>
  <c r="BG34" i="3"/>
  <c r="BF34" i="3"/>
  <c r="BE34" i="3"/>
  <c r="BD34" i="3"/>
  <c r="BC34" i="3"/>
  <c r="BB34" i="3"/>
  <c r="BA34" i="3"/>
  <c r="AV34" i="3"/>
  <c r="BO34" i="3" s="1"/>
  <c r="AD34" i="3"/>
  <c r="R34" i="4" s="1"/>
  <c r="U34" i="3"/>
  <c r="G34" i="3"/>
  <c r="F34" i="3"/>
  <c r="E34" i="3"/>
  <c r="CC33" i="3"/>
  <c r="CA33" i="3"/>
  <c r="BZ33" i="3"/>
  <c r="BY33" i="3"/>
  <c r="BQ33" i="3"/>
  <c r="BP33" i="3"/>
  <c r="BN33" i="3"/>
  <c r="BM33" i="3"/>
  <c r="BK33" i="3"/>
  <c r="BL33" i="3" s="1"/>
  <c r="BJ33" i="3"/>
  <c r="BI33" i="3"/>
  <c r="BH33" i="3"/>
  <c r="BG33" i="3"/>
  <c r="BF33" i="3"/>
  <c r="BE33" i="3"/>
  <c r="BD33" i="3"/>
  <c r="BC33" i="3"/>
  <c r="BB33" i="3"/>
  <c r="BA33" i="3"/>
  <c r="AV33" i="3"/>
  <c r="BO33" i="3" s="1"/>
  <c r="AD33" i="3"/>
  <c r="R33" i="4" s="1"/>
  <c r="U33" i="3"/>
  <c r="G33" i="3"/>
  <c r="F33" i="3"/>
  <c r="E33" i="3"/>
  <c r="CC32" i="3"/>
  <c r="CA32" i="3"/>
  <c r="BZ32" i="3"/>
  <c r="BY32" i="3"/>
  <c r="BQ32" i="3"/>
  <c r="BP32" i="3"/>
  <c r="BN32" i="3"/>
  <c r="BM32" i="3"/>
  <c r="BK32" i="3"/>
  <c r="BL32" i="3" s="1"/>
  <c r="BJ32" i="3"/>
  <c r="BI32" i="3"/>
  <c r="BH32" i="3"/>
  <c r="BG32" i="3"/>
  <c r="BF32" i="3"/>
  <c r="BE32" i="3"/>
  <c r="BD32" i="3"/>
  <c r="BC32" i="3"/>
  <c r="BB32" i="3"/>
  <c r="BA32" i="3"/>
  <c r="AV32" i="3"/>
  <c r="BO32" i="3" s="1"/>
  <c r="AD32" i="3"/>
  <c r="R32" i="4" s="1"/>
  <c r="U32" i="3"/>
  <c r="G32" i="3"/>
  <c r="F32" i="3"/>
  <c r="E32" i="3"/>
  <c r="CC31" i="3"/>
  <c r="CA31" i="3"/>
  <c r="BZ31" i="3"/>
  <c r="BY31" i="3"/>
  <c r="BQ31" i="3"/>
  <c r="BP31" i="3"/>
  <c r="BN31" i="3"/>
  <c r="BM31" i="3"/>
  <c r="BK31" i="3"/>
  <c r="BL31" i="3" s="1"/>
  <c r="BJ31" i="3"/>
  <c r="BI31" i="3"/>
  <c r="BH31" i="3"/>
  <c r="BG31" i="3"/>
  <c r="BF31" i="3"/>
  <c r="BE31" i="3"/>
  <c r="BD31" i="3"/>
  <c r="BC31" i="3"/>
  <c r="BB31" i="3"/>
  <c r="BA31" i="3"/>
  <c r="AV31" i="3"/>
  <c r="BO31" i="3" s="1"/>
  <c r="AD31" i="3"/>
  <c r="R31" i="4" s="1"/>
  <c r="U31" i="3"/>
  <c r="G31" i="3"/>
  <c r="F31" i="3"/>
  <c r="E31" i="3"/>
  <c r="CC30" i="3"/>
  <c r="CA30" i="3"/>
  <c r="BZ30" i="3"/>
  <c r="BY30" i="3"/>
  <c r="BQ30" i="3"/>
  <c r="BP30" i="3"/>
  <c r="BN30" i="3"/>
  <c r="BM30" i="3"/>
  <c r="BK30" i="3"/>
  <c r="BL30" i="3" s="1"/>
  <c r="BJ30" i="3"/>
  <c r="BI30" i="3"/>
  <c r="BH30" i="3"/>
  <c r="BG30" i="3"/>
  <c r="BF30" i="3"/>
  <c r="BE30" i="3"/>
  <c r="BD30" i="3"/>
  <c r="BC30" i="3"/>
  <c r="BB30" i="3"/>
  <c r="BA30" i="3"/>
  <c r="AV30" i="3"/>
  <c r="BO30" i="3" s="1"/>
  <c r="AD30" i="3"/>
  <c r="U30" i="3"/>
  <c r="G30" i="3"/>
  <c r="F30" i="3"/>
  <c r="E30" i="3"/>
  <c r="CC29" i="3"/>
  <c r="CA29" i="3"/>
  <c r="BZ29" i="3"/>
  <c r="BY29" i="3"/>
  <c r="BQ29" i="3"/>
  <c r="BP29" i="3"/>
  <c r="BN29" i="3"/>
  <c r="BM29" i="3"/>
  <c r="BK29" i="3"/>
  <c r="BL29" i="3" s="1"/>
  <c r="BJ29" i="3"/>
  <c r="BI29" i="3"/>
  <c r="BH29" i="3"/>
  <c r="BG29" i="3"/>
  <c r="BF29" i="3"/>
  <c r="BE29" i="3"/>
  <c r="BD29" i="3"/>
  <c r="BC29" i="3"/>
  <c r="BB29" i="3"/>
  <c r="BA29" i="3"/>
  <c r="AV29" i="3"/>
  <c r="BO29" i="3" s="1"/>
  <c r="AD29" i="3"/>
  <c r="R29" i="4" s="1"/>
  <c r="U29" i="3"/>
  <c r="G29" i="3"/>
  <c r="F29" i="3"/>
  <c r="E29" i="3"/>
  <c r="CC28" i="3"/>
  <c r="CA28" i="3"/>
  <c r="BZ28" i="3"/>
  <c r="BY28" i="3"/>
  <c r="BQ28" i="3"/>
  <c r="BP28" i="3"/>
  <c r="BN28" i="3"/>
  <c r="BM28" i="3"/>
  <c r="BK28" i="3"/>
  <c r="BL28" i="3" s="1"/>
  <c r="BJ28" i="3"/>
  <c r="BI28" i="3"/>
  <c r="BH28" i="3"/>
  <c r="BG28" i="3"/>
  <c r="BF28" i="3"/>
  <c r="BE28" i="3"/>
  <c r="BD28" i="3"/>
  <c r="BC28" i="3"/>
  <c r="BB28" i="3"/>
  <c r="BA28" i="3"/>
  <c r="AV28" i="3"/>
  <c r="BO28" i="3" s="1"/>
  <c r="AD28" i="3"/>
  <c r="R28" i="4" s="1"/>
  <c r="U28" i="3"/>
  <c r="G28" i="3"/>
  <c r="F28" i="3"/>
  <c r="E28" i="3"/>
  <c r="CC27" i="3"/>
  <c r="CA27" i="3"/>
  <c r="BZ27" i="3"/>
  <c r="BY27" i="3"/>
  <c r="BQ27" i="3"/>
  <c r="BP27" i="3"/>
  <c r="BN27" i="3"/>
  <c r="BM27" i="3"/>
  <c r="BK27" i="3"/>
  <c r="BL27" i="3" s="1"/>
  <c r="BJ27" i="3"/>
  <c r="BI27" i="3"/>
  <c r="BH27" i="3"/>
  <c r="BG27" i="3"/>
  <c r="BF27" i="3"/>
  <c r="BE27" i="3"/>
  <c r="BD27" i="3"/>
  <c r="BC27" i="3"/>
  <c r="BB27" i="3"/>
  <c r="BA27" i="3"/>
  <c r="AV27" i="3"/>
  <c r="BO27" i="3" s="1"/>
  <c r="AD27" i="3"/>
  <c r="U27" i="3"/>
  <c r="G27" i="3"/>
  <c r="F27" i="3"/>
  <c r="E27" i="3"/>
  <c r="CC26" i="3"/>
  <c r="CA26" i="3"/>
  <c r="BZ26" i="3"/>
  <c r="BY26" i="3"/>
  <c r="BQ26" i="3"/>
  <c r="BP26" i="3"/>
  <c r="BN26" i="3"/>
  <c r="BM26" i="3"/>
  <c r="BK26" i="3"/>
  <c r="BL26" i="3" s="1"/>
  <c r="BJ26" i="3"/>
  <c r="BI26" i="3"/>
  <c r="BH26" i="3"/>
  <c r="BG26" i="3"/>
  <c r="BF26" i="3"/>
  <c r="BE26" i="3"/>
  <c r="BD26" i="3"/>
  <c r="BC26" i="3"/>
  <c r="BB26" i="3"/>
  <c r="BA26" i="3"/>
  <c r="AV26" i="3"/>
  <c r="BO26" i="3" s="1"/>
  <c r="AD26" i="3"/>
  <c r="R26" i="4" s="1"/>
  <c r="U26" i="3"/>
  <c r="G26" i="3"/>
  <c r="F26" i="3"/>
  <c r="E26" i="3"/>
  <c r="CC25" i="3"/>
  <c r="CA25" i="3"/>
  <c r="BZ25" i="3"/>
  <c r="BY25" i="3"/>
  <c r="BQ25" i="3"/>
  <c r="BP25" i="3"/>
  <c r="BN25" i="3"/>
  <c r="BM25" i="3"/>
  <c r="BK25" i="3"/>
  <c r="BL25" i="3" s="1"/>
  <c r="BJ25" i="3"/>
  <c r="BI25" i="3"/>
  <c r="BH25" i="3"/>
  <c r="BG25" i="3"/>
  <c r="BF25" i="3"/>
  <c r="BE25" i="3"/>
  <c r="BD25" i="3"/>
  <c r="BC25" i="3"/>
  <c r="BB25" i="3"/>
  <c r="BA25" i="3"/>
  <c r="AV25" i="3"/>
  <c r="BO25" i="3" s="1"/>
  <c r="AD25" i="3"/>
  <c r="R25" i="4" s="1"/>
  <c r="U25" i="3"/>
  <c r="G25" i="3"/>
  <c r="F25" i="3"/>
  <c r="E25" i="3"/>
  <c r="CC24" i="3"/>
  <c r="CA24" i="3"/>
  <c r="BZ24" i="3"/>
  <c r="BY24" i="3"/>
  <c r="BQ24" i="3"/>
  <c r="BP24" i="3"/>
  <c r="BN24" i="3"/>
  <c r="BM24" i="3"/>
  <c r="BK24" i="3"/>
  <c r="BL24" i="3" s="1"/>
  <c r="BJ24" i="3"/>
  <c r="BI24" i="3"/>
  <c r="BH24" i="3"/>
  <c r="BG24" i="3"/>
  <c r="BF24" i="3"/>
  <c r="BE24" i="3"/>
  <c r="BD24" i="3"/>
  <c r="BC24" i="3"/>
  <c r="BB24" i="3"/>
  <c r="BA24" i="3"/>
  <c r="AV24" i="3"/>
  <c r="BO24" i="3" s="1"/>
  <c r="AD24" i="3"/>
  <c r="R24" i="4" s="1"/>
  <c r="U24" i="3"/>
  <c r="G24" i="3"/>
  <c r="F24" i="3"/>
  <c r="E24" i="3"/>
  <c r="CC23" i="3"/>
  <c r="CA23" i="3"/>
  <c r="BZ23" i="3"/>
  <c r="BY23" i="3"/>
  <c r="BQ23" i="3"/>
  <c r="BP23" i="3"/>
  <c r="BN23" i="3"/>
  <c r="BM23" i="3"/>
  <c r="BK23" i="3"/>
  <c r="BL23" i="3" s="1"/>
  <c r="BJ23" i="3"/>
  <c r="BI23" i="3"/>
  <c r="BH23" i="3"/>
  <c r="BG23" i="3"/>
  <c r="BF23" i="3"/>
  <c r="BE23" i="3"/>
  <c r="BD23" i="3"/>
  <c r="BC23" i="3"/>
  <c r="BB23" i="3"/>
  <c r="BA23" i="3"/>
  <c r="AV23" i="3"/>
  <c r="BO23" i="3" s="1"/>
  <c r="AD23" i="3"/>
  <c r="R23" i="4" s="1"/>
  <c r="U23" i="3"/>
  <c r="G23" i="3"/>
  <c r="F23" i="3"/>
  <c r="E23" i="3"/>
  <c r="CC22" i="3"/>
  <c r="CA22" i="3"/>
  <c r="BZ22" i="3"/>
  <c r="BY22" i="3"/>
  <c r="BQ22" i="3"/>
  <c r="BP22" i="3"/>
  <c r="BN22" i="3"/>
  <c r="BM22" i="3"/>
  <c r="BK22" i="3"/>
  <c r="BL22" i="3" s="1"/>
  <c r="BJ22" i="3"/>
  <c r="BI22" i="3"/>
  <c r="BH22" i="3"/>
  <c r="BG22" i="3"/>
  <c r="BF22" i="3"/>
  <c r="BE22" i="3"/>
  <c r="BD22" i="3"/>
  <c r="BC22" i="3"/>
  <c r="BB22" i="3"/>
  <c r="BA22" i="3"/>
  <c r="AV22" i="3"/>
  <c r="BO22" i="3" s="1"/>
  <c r="AD22" i="3"/>
  <c r="R22" i="4" s="1"/>
  <c r="U22" i="3"/>
  <c r="G22" i="3"/>
  <c r="F22" i="3"/>
  <c r="E22" i="3"/>
  <c r="CC21" i="3"/>
  <c r="CA21" i="3"/>
  <c r="BZ21" i="3"/>
  <c r="BY21" i="3"/>
  <c r="BQ21" i="3"/>
  <c r="BP21" i="3"/>
  <c r="BN21" i="3"/>
  <c r="BM21" i="3"/>
  <c r="BK21" i="3"/>
  <c r="BL21" i="3" s="1"/>
  <c r="BJ21" i="3"/>
  <c r="BI21" i="3"/>
  <c r="BH21" i="3"/>
  <c r="BG21" i="3"/>
  <c r="BF21" i="3"/>
  <c r="BE21" i="3"/>
  <c r="BD21" i="3"/>
  <c r="BC21" i="3"/>
  <c r="BB21" i="3"/>
  <c r="BA21" i="3"/>
  <c r="AV21" i="3"/>
  <c r="BO21" i="3" s="1"/>
  <c r="AD21" i="3"/>
  <c r="R21" i="4" s="1"/>
  <c r="U21" i="3"/>
  <c r="G21" i="3"/>
  <c r="F21" i="3"/>
  <c r="E21" i="3"/>
  <c r="CC20" i="3"/>
  <c r="CA20" i="3"/>
  <c r="BZ20" i="3"/>
  <c r="BY20" i="3"/>
  <c r="BQ20" i="3"/>
  <c r="BP20" i="3"/>
  <c r="BN20" i="3"/>
  <c r="BM20" i="3"/>
  <c r="BK20" i="3"/>
  <c r="BL20" i="3" s="1"/>
  <c r="BJ20" i="3"/>
  <c r="BI20" i="3"/>
  <c r="BH20" i="3"/>
  <c r="BG20" i="3"/>
  <c r="BF20" i="3"/>
  <c r="BE20" i="3"/>
  <c r="BD20" i="3"/>
  <c r="BC20" i="3"/>
  <c r="BB20" i="3"/>
  <c r="BA20" i="3"/>
  <c r="AV20" i="3"/>
  <c r="BO20" i="3" s="1"/>
  <c r="AD20" i="3"/>
  <c r="R20" i="4" s="1"/>
  <c r="U20" i="3"/>
  <c r="G20" i="3"/>
  <c r="F20" i="3"/>
  <c r="E20" i="3"/>
  <c r="CC19" i="3"/>
  <c r="CA19" i="3"/>
  <c r="BZ19" i="3"/>
  <c r="BY19" i="3"/>
  <c r="BQ19" i="3"/>
  <c r="BP19" i="3"/>
  <c r="BN19" i="3"/>
  <c r="BM19" i="3"/>
  <c r="BK19" i="3"/>
  <c r="BL19" i="3" s="1"/>
  <c r="BJ19" i="3"/>
  <c r="BI19" i="3"/>
  <c r="BH19" i="3"/>
  <c r="BG19" i="3"/>
  <c r="BF19" i="3"/>
  <c r="BE19" i="3"/>
  <c r="BD19" i="3"/>
  <c r="BC19" i="3"/>
  <c r="BB19" i="3"/>
  <c r="BA19" i="3"/>
  <c r="AV19" i="3"/>
  <c r="BO19" i="3" s="1"/>
  <c r="AD19" i="3"/>
  <c r="R19" i="4" s="1"/>
  <c r="U19" i="3"/>
  <c r="G19" i="3"/>
  <c r="F19" i="3"/>
  <c r="E19" i="3"/>
  <c r="CC18" i="3"/>
  <c r="CA18" i="3"/>
  <c r="BZ18" i="3"/>
  <c r="BY18" i="3"/>
  <c r="BQ18" i="3"/>
  <c r="BP18" i="3"/>
  <c r="BN18" i="3"/>
  <c r="BM18" i="3"/>
  <c r="BK18" i="3"/>
  <c r="BL18" i="3" s="1"/>
  <c r="BJ18" i="3"/>
  <c r="BI18" i="3"/>
  <c r="BH18" i="3"/>
  <c r="BG18" i="3"/>
  <c r="BF18" i="3"/>
  <c r="BE18" i="3"/>
  <c r="BD18" i="3"/>
  <c r="BC18" i="3"/>
  <c r="BB18" i="3"/>
  <c r="BA18" i="3"/>
  <c r="AV18" i="3"/>
  <c r="BO18" i="3" s="1"/>
  <c r="AD18" i="3"/>
  <c r="R18" i="4" s="1"/>
  <c r="U18" i="3"/>
  <c r="G18" i="3"/>
  <c r="F18" i="3"/>
  <c r="E18" i="3"/>
  <c r="CC17" i="3"/>
  <c r="CA17" i="3"/>
  <c r="BZ17" i="3"/>
  <c r="BY17" i="3"/>
  <c r="BQ17" i="3"/>
  <c r="BP17" i="3"/>
  <c r="BN17" i="3"/>
  <c r="BM17" i="3"/>
  <c r="BK17" i="3"/>
  <c r="BL17" i="3" s="1"/>
  <c r="BJ17" i="3"/>
  <c r="BI17" i="3"/>
  <c r="BH17" i="3"/>
  <c r="BG17" i="3"/>
  <c r="BF17" i="3"/>
  <c r="BE17" i="3"/>
  <c r="BD17" i="3"/>
  <c r="BC17" i="3"/>
  <c r="BB17" i="3"/>
  <c r="BA17" i="3"/>
  <c r="AV17" i="3"/>
  <c r="BO17" i="3" s="1"/>
  <c r="AD17" i="3"/>
  <c r="R17" i="4" s="1"/>
  <c r="U17" i="3"/>
  <c r="G17" i="3"/>
  <c r="F17" i="3"/>
  <c r="E17" i="3"/>
  <c r="CC16" i="3"/>
  <c r="CA16" i="3"/>
  <c r="BZ16" i="3"/>
  <c r="BY16" i="3"/>
  <c r="BQ16" i="3"/>
  <c r="BP16" i="3"/>
  <c r="BN16" i="3"/>
  <c r="BM16" i="3"/>
  <c r="BK16" i="3"/>
  <c r="BL16" i="3" s="1"/>
  <c r="BJ16" i="3"/>
  <c r="BI16" i="3"/>
  <c r="BH16" i="3"/>
  <c r="BG16" i="3"/>
  <c r="BF16" i="3"/>
  <c r="BE16" i="3"/>
  <c r="BD16" i="3"/>
  <c r="BC16" i="3"/>
  <c r="BB16" i="3"/>
  <c r="BA16" i="3"/>
  <c r="AV16" i="3"/>
  <c r="BO16" i="3" s="1"/>
  <c r="AD16" i="3"/>
  <c r="R16" i="4" s="1"/>
  <c r="U16" i="3"/>
  <c r="G16" i="3"/>
  <c r="F16" i="3"/>
  <c r="E16" i="3"/>
  <c r="CC15" i="3"/>
  <c r="CA15" i="3"/>
  <c r="BZ15" i="3"/>
  <c r="BY15" i="3"/>
  <c r="BQ15" i="3"/>
  <c r="BP15" i="3"/>
  <c r="BN15" i="3"/>
  <c r="BM15" i="3"/>
  <c r="BK15" i="3"/>
  <c r="BL15" i="3" s="1"/>
  <c r="BJ15" i="3"/>
  <c r="BI15" i="3"/>
  <c r="BH15" i="3"/>
  <c r="BG15" i="3"/>
  <c r="BF15" i="3"/>
  <c r="BE15" i="3"/>
  <c r="BD15" i="3"/>
  <c r="BC15" i="3"/>
  <c r="BB15" i="3"/>
  <c r="BA15" i="3"/>
  <c r="AV15" i="3"/>
  <c r="BO15" i="3" s="1"/>
  <c r="R15" i="4"/>
  <c r="G15" i="3"/>
  <c r="F15" i="3"/>
  <c r="E15" i="3"/>
  <c r="BQ14" i="3"/>
  <c r="BN14" i="3"/>
  <c r="BM14" i="3"/>
  <c r="BK14" i="3"/>
  <c r="BL14" i="3" s="1"/>
  <c r="BJ14" i="3"/>
  <c r="BI14" i="3"/>
  <c r="BH14" i="3"/>
  <c r="BG14" i="3"/>
  <c r="BF14" i="3"/>
  <c r="BE14" i="3"/>
  <c r="BD14" i="3"/>
  <c r="BC14" i="3"/>
  <c r="BB14" i="3"/>
  <c r="AV14" i="3"/>
  <c r="BO14" i="3" s="1"/>
  <c r="AM14" i="3"/>
  <c r="BA14" i="3" s="1"/>
  <c r="AD14" i="3"/>
  <c r="AZ14" i="3" s="1"/>
  <c r="AW14" i="3" s="1"/>
  <c r="BP14" i="3" s="1"/>
  <c r="G14" i="3"/>
  <c r="F14" i="3"/>
  <c r="E14" i="3"/>
  <c r="BQ13" i="3"/>
  <c r="BP13" i="3"/>
  <c r="BN13" i="3"/>
  <c r="BM13" i="3"/>
  <c r="BK13" i="3"/>
  <c r="BL13" i="3" s="1"/>
  <c r="BJ13" i="3"/>
  <c r="BI13" i="3"/>
  <c r="BH13" i="3"/>
  <c r="BG13" i="3"/>
  <c r="BF13" i="3"/>
  <c r="BE13" i="3"/>
  <c r="BD13" i="3"/>
  <c r="BC13" i="3"/>
  <c r="BB13" i="3"/>
  <c r="BA13" i="3"/>
  <c r="AV13" i="3"/>
  <c r="BO13" i="3" s="1"/>
  <c r="AD13" i="3"/>
  <c r="R13" i="4" s="1"/>
  <c r="G13" i="3"/>
  <c r="F13" i="3"/>
  <c r="E13" i="3"/>
  <c r="AY7" i="3"/>
  <c r="Q5" i="3"/>
  <c r="M4" i="3"/>
  <c r="D6" i="5" l="1"/>
  <c r="E5" i="5"/>
  <c r="X15" i="4"/>
  <c r="CM85" i="4"/>
  <c r="CC51" i="4"/>
  <c r="AZ68" i="3"/>
  <c r="CM66" i="4"/>
  <c r="CD19" i="4"/>
  <c r="CM68" i="4"/>
  <c r="AZ101" i="3"/>
  <c r="X80" i="4"/>
  <c r="AK80" i="4" s="1"/>
  <c r="I138" i="5" s="1"/>
  <c r="AZ60" i="3"/>
  <c r="AP16" i="4"/>
  <c r="CM28" i="4"/>
  <c r="AZ40" i="3"/>
  <c r="X18" i="4"/>
  <c r="E12" i="5" s="1"/>
  <c r="X32" i="4"/>
  <c r="BG32" i="4" s="1"/>
  <c r="CM58" i="4"/>
  <c r="BB14" i="4"/>
  <c r="AP71" i="4"/>
  <c r="AZ37" i="3"/>
  <c r="AZ50" i="3"/>
  <c r="CM62" i="4"/>
  <c r="AZ82" i="3"/>
  <c r="AP43" i="4"/>
  <c r="Z77" i="4"/>
  <c r="AB77" i="4" s="1"/>
  <c r="CK77" i="4" s="1"/>
  <c r="AZ65" i="3"/>
  <c r="AZ90" i="3"/>
  <c r="CC43" i="4"/>
  <c r="CC49" i="4"/>
  <c r="AZ67" i="3"/>
  <c r="AZ73" i="3"/>
  <c r="AZ79" i="3"/>
  <c r="AP17" i="4"/>
  <c r="CM55" i="4"/>
  <c r="CM63" i="4"/>
  <c r="BB70" i="4"/>
  <c r="CN70" i="4" s="1"/>
  <c r="AZ22" i="3"/>
  <c r="AZ29" i="3"/>
  <c r="X25" i="4"/>
  <c r="E29" i="5" s="1"/>
  <c r="AP30" i="4"/>
  <c r="CM39" i="4"/>
  <c r="Z43" i="4"/>
  <c r="AB43" i="4" s="1"/>
  <c r="CK43" i="4" s="1"/>
  <c r="X47" i="4"/>
  <c r="BG47" i="4" s="1"/>
  <c r="Z80" i="4"/>
  <c r="AB80" i="4" s="1"/>
  <c r="C139" i="5" s="1"/>
  <c r="CM99" i="4"/>
  <c r="AZ36" i="3"/>
  <c r="AZ41" i="3"/>
  <c r="AZ47" i="3"/>
  <c r="AZ92" i="3"/>
  <c r="AP25" i="4"/>
  <c r="X58" i="4"/>
  <c r="E95" i="5" s="1"/>
  <c r="Z62" i="4"/>
  <c r="AB62" i="4" s="1"/>
  <c r="C103" i="5" s="1"/>
  <c r="CD92" i="4"/>
  <c r="AZ18" i="3"/>
  <c r="AZ87" i="3"/>
  <c r="X26" i="4"/>
  <c r="E31" i="5" s="1"/>
  <c r="BB36" i="4"/>
  <c r="CN36" i="4" s="1"/>
  <c r="CM37" i="4"/>
  <c r="X39" i="4"/>
  <c r="BH39" i="4" s="1"/>
  <c r="CD75" i="4"/>
  <c r="Z79" i="4"/>
  <c r="AB79" i="4" s="1"/>
  <c r="C137" i="5" s="1"/>
  <c r="AP81" i="4"/>
  <c r="CD16" i="4"/>
  <c r="Z59" i="4"/>
  <c r="AB59" i="4" s="1"/>
  <c r="C97" i="5" s="1"/>
  <c r="CM78" i="4"/>
  <c r="X82" i="4"/>
  <c r="AL82" i="4" s="1"/>
  <c r="X88" i="4"/>
  <c r="BG88" i="4" s="1"/>
  <c r="BB15" i="4"/>
  <c r="CN15" i="4" s="1"/>
  <c r="Z17" i="4"/>
  <c r="AB17" i="4" s="1"/>
  <c r="CK17" i="4" s="1"/>
  <c r="CM23" i="4"/>
  <c r="BB29" i="4"/>
  <c r="CN29" i="4" s="1"/>
  <c r="BB37" i="4"/>
  <c r="CN37" i="4" s="1"/>
  <c r="BB61" i="4"/>
  <c r="CN61" i="4" s="1"/>
  <c r="AZ33" i="3"/>
  <c r="AZ49" i="3"/>
  <c r="AZ54" i="3"/>
  <c r="AZ83" i="3"/>
  <c r="AZ95" i="3"/>
  <c r="CM24" i="4"/>
  <c r="Z25" i="4"/>
  <c r="AB25" i="4" s="1"/>
  <c r="CK25" i="4" s="1"/>
  <c r="CM47" i="4"/>
  <c r="X56" i="4"/>
  <c r="E91" i="5" s="1"/>
  <c r="AP69" i="4"/>
  <c r="X73" i="4"/>
  <c r="E125" i="5" s="1"/>
  <c r="BB78" i="4"/>
  <c r="CN78" i="4" s="1"/>
  <c r="CC22" i="4"/>
  <c r="Z22" i="4"/>
  <c r="AB22" i="4" s="1"/>
  <c r="C20" i="5" s="1"/>
  <c r="X42" i="4"/>
  <c r="BH42" i="4" s="1"/>
  <c r="CD50" i="4"/>
  <c r="CM54" i="4"/>
  <c r="X61" i="4"/>
  <c r="E101" i="5" s="1"/>
  <c r="AP64" i="4"/>
  <c r="CD64" i="4"/>
  <c r="Z70" i="4"/>
  <c r="AB70" i="4" s="1"/>
  <c r="CO70" i="4" s="1"/>
  <c r="CC17" i="4"/>
  <c r="BB24" i="4"/>
  <c r="CN24" i="4" s="1"/>
  <c r="CD56" i="4"/>
  <c r="AP77" i="4"/>
  <c r="AP96" i="4"/>
  <c r="X97" i="4"/>
  <c r="BG97" i="4" s="1"/>
  <c r="CD67" i="4"/>
  <c r="AZ13" i="3"/>
  <c r="CL13" i="4"/>
  <c r="CC19" i="4"/>
  <c r="CI31" i="4"/>
  <c r="CD37" i="4"/>
  <c r="CD40" i="4"/>
  <c r="X48" i="4"/>
  <c r="AL48" i="4" s="1"/>
  <c r="AP59" i="4"/>
  <c r="Z69" i="4"/>
  <c r="AB69" i="4" s="1"/>
  <c r="C117" i="5" s="1"/>
  <c r="CM70" i="4"/>
  <c r="Z81" i="4"/>
  <c r="AB81" i="4" s="1"/>
  <c r="CO81" i="4" s="1"/>
  <c r="X83" i="4"/>
  <c r="CG83" i="4" s="1"/>
  <c r="Z86" i="4"/>
  <c r="AB86" i="4" s="1"/>
  <c r="CK86" i="4" s="1"/>
  <c r="X90" i="4"/>
  <c r="CG90" i="4" s="1"/>
  <c r="Z71" i="4"/>
  <c r="AB71" i="4" s="1"/>
  <c r="C121" i="5" s="1"/>
  <c r="AP95" i="4"/>
  <c r="CC95" i="4"/>
  <c r="CD99" i="4"/>
  <c r="Z29" i="4"/>
  <c r="AB29" i="4" s="1"/>
  <c r="CO29" i="4" s="1"/>
  <c r="CM40" i="4"/>
  <c r="CD41" i="4"/>
  <c r="BB44" i="4"/>
  <c r="CN44" i="4" s="1"/>
  <c r="CM45" i="4"/>
  <c r="BB53" i="4"/>
  <c r="CN53" i="4" s="1"/>
  <c r="D37" i="5"/>
  <c r="CD20" i="4"/>
  <c r="CC64" i="4"/>
  <c r="CC67" i="4"/>
  <c r="CC75" i="4"/>
  <c r="Z78" i="4"/>
  <c r="AB78" i="4" s="1"/>
  <c r="CK78" i="4" s="1"/>
  <c r="AZ51" i="3"/>
  <c r="CM34" i="4"/>
  <c r="BB45" i="4"/>
  <c r="CN45" i="4" s="1"/>
  <c r="AP55" i="4"/>
  <c r="CM57" i="4"/>
  <c r="BB66" i="4"/>
  <c r="CN66" i="4" s="1"/>
  <c r="BB79" i="4"/>
  <c r="CN79" i="4" s="1"/>
  <c r="CL43" i="4"/>
  <c r="AZ56" i="3"/>
  <c r="AZ70" i="3"/>
  <c r="AZ26" i="3"/>
  <c r="AZ66" i="3"/>
  <c r="AZ76" i="3"/>
  <c r="AZ84" i="3"/>
  <c r="BB16" i="4"/>
  <c r="CN16" i="4" s="1"/>
  <c r="BB23" i="4"/>
  <c r="CN23" i="4" s="1"/>
  <c r="CC29" i="4"/>
  <c r="AP39" i="4"/>
  <c r="AP53" i="4"/>
  <c r="BB54" i="4"/>
  <c r="CN54" i="4" s="1"/>
  <c r="BB60" i="4"/>
  <c r="CN60" i="4" s="1"/>
  <c r="CL65" i="4"/>
  <c r="Z73" i="4"/>
  <c r="AB73" i="4" s="1"/>
  <c r="CD76" i="4"/>
  <c r="CD84" i="4"/>
  <c r="BB86" i="4"/>
  <c r="CN86" i="4" s="1"/>
  <c r="CM100" i="4"/>
  <c r="AZ19" i="3"/>
  <c r="AZ34" i="3"/>
  <c r="AZ38" i="3"/>
  <c r="AZ88" i="3"/>
  <c r="AZ98" i="3"/>
  <c r="AP29" i="4"/>
  <c r="AZ31" i="3"/>
  <c r="AZ15" i="3"/>
  <c r="AZ35" i="3"/>
  <c r="AZ44" i="3"/>
  <c r="AZ52" i="3"/>
  <c r="AZ63" i="3"/>
  <c r="AZ71" i="3"/>
  <c r="AZ81" i="3"/>
  <c r="AZ89" i="3"/>
  <c r="Z16" i="4"/>
  <c r="AB16" i="4" s="1"/>
  <c r="CK16" i="4" s="1"/>
  <c r="CM29" i="4"/>
  <c r="Z30" i="4"/>
  <c r="AB30" i="4" s="1"/>
  <c r="C39" i="5" s="1"/>
  <c r="CD33" i="4"/>
  <c r="CM36" i="4"/>
  <c r="CC40" i="4"/>
  <c r="X45" i="4"/>
  <c r="BH45" i="4" s="1"/>
  <c r="CF45" i="4" s="1"/>
  <c r="CM49" i="4"/>
  <c r="BB52" i="4"/>
  <c r="CN52" i="4" s="1"/>
  <c r="Z54" i="4"/>
  <c r="AB54" i="4" s="1"/>
  <c r="CK54" i="4" s="1"/>
  <c r="X66" i="4"/>
  <c r="BG66" i="4" s="1"/>
  <c r="AP68" i="4"/>
  <c r="X69" i="4"/>
  <c r="AL69" i="4" s="1"/>
  <c r="AP80" i="4"/>
  <c r="X81" i="4"/>
  <c r="BH81" i="4" s="1"/>
  <c r="CF81" i="4" s="1"/>
  <c r="CC82" i="4"/>
  <c r="E13" i="5"/>
  <c r="X19" i="4"/>
  <c r="CJ19" i="4" s="1"/>
  <c r="B32" i="5"/>
  <c r="CD27" i="4"/>
  <c r="CC27" i="4"/>
  <c r="R64" i="4"/>
  <c r="AZ64" i="3"/>
  <c r="R72" i="4"/>
  <c r="AZ72" i="3"/>
  <c r="R80" i="4"/>
  <c r="AZ80" i="3"/>
  <c r="R93" i="4"/>
  <c r="AZ93" i="3"/>
  <c r="CL22" i="4"/>
  <c r="BB22" i="4"/>
  <c r="CN22" i="4" s="1"/>
  <c r="B174" i="5"/>
  <c r="CC98" i="4"/>
  <c r="R27" i="4"/>
  <c r="AZ27" i="3"/>
  <c r="R85" i="4"/>
  <c r="AZ85" i="3"/>
  <c r="R99" i="4"/>
  <c r="AZ99" i="3"/>
  <c r="E7" i="5"/>
  <c r="X16" i="4"/>
  <c r="E8" i="5" s="1"/>
  <c r="D18" i="5"/>
  <c r="Z21" i="4"/>
  <c r="AB21" i="4" s="1"/>
  <c r="C18" i="5" s="1"/>
  <c r="AP21" i="4"/>
  <c r="D55" i="5"/>
  <c r="AP38" i="4"/>
  <c r="Z38" i="4"/>
  <c r="AB38" i="4" s="1"/>
  <c r="C55" i="5" s="1"/>
  <c r="D81" i="5"/>
  <c r="AP51" i="4"/>
  <c r="Z51" i="4"/>
  <c r="AB51" i="4" s="1"/>
  <c r="CK51" i="4" s="1"/>
  <c r="CI82" i="4"/>
  <c r="AP82" i="4"/>
  <c r="B152" i="5"/>
  <c r="CC87" i="4"/>
  <c r="D179" i="5"/>
  <c r="AP100" i="4"/>
  <c r="R45" i="4"/>
  <c r="AZ45" i="3"/>
  <c r="R94" i="4"/>
  <c r="AZ94" i="3"/>
  <c r="AZ53" i="3"/>
  <c r="AZ57" i="3"/>
  <c r="R86" i="4"/>
  <c r="AZ86" i="3"/>
  <c r="CI13" i="4"/>
  <c r="AP13" i="4"/>
  <c r="D24" i="5"/>
  <c r="AP24" i="4"/>
  <c r="Z24" i="4"/>
  <c r="AB24" i="4" s="1"/>
  <c r="CK24" i="4" s="1"/>
  <c r="E52" i="5"/>
  <c r="X37" i="4"/>
  <c r="AD37" i="4" s="1"/>
  <c r="F53" i="5" s="1"/>
  <c r="E88" i="5"/>
  <c r="X55" i="4"/>
  <c r="CJ55" i="4" s="1"/>
  <c r="D105" i="5"/>
  <c r="AP63" i="4"/>
  <c r="Z63" i="4"/>
  <c r="AB63" i="4" s="1"/>
  <c r="C105" i="5" s="1"/>
  <c r="B122" i="5"/>
  <c r="CC72" i="4"/>
  <c r="R46" i="4"/>
  <c r="AZ46" i="3"/>
  <c r="R62" i="4"/>
  <c r="AZ62" i="3"/>
  <c r="AZ69" i="3"/>
  <c r="R78" i="4"/>
  <c r="AZ78" i="3"/>
  <c r="CC15" i="4"/>
  <c r="CM20" i="4"/>
  <c r="D75" i="5"/>
  <c r="AP48" i="4"/>
  <c r="D91" i="5"/>
  <c r="AP56" i="4"/>
  <c r="AZ16" i="3"/>
  <c r="AZ20" i="3"/>
  <c r="AZ24" i="3"/>
  <c r="AZ42" i="3"/>
  <c r="R43" i="4"/>
  <c r="AZ43" i="3"/>
  <c r="R91" i="4"/>
  <c r="AZ91" i="3"/>
  <c r="R96" i="4"/>
  <c r="AZ96" i="3"/>
  <c r="B23" i="5"/>
  <c r="CD24" i="4"/>
  <c r="B74" i="5"/>
  <c r="CD48" i="4"/>
  <c r="CC48" i="4"/>
  <c r="D157" i="5"/>
  <c r="AP89" i="4"/>
  <c r="Z89" i="4"/>
  <c r="AB89" i="4" s="1"/>
  <c r="CK89" i="4" s="1"/>
  <c r="D167" i="5"/>
  <c r="AP94" i="4"/>
  <c r="Z94" i="4"/>
  <c r="AB94" i="4" s="1"/>
  <c r="C167" i="5" s="1"/>
  <c r="E176" i="5"/>
  <c r="X99" i="4"/>
  <c r="CG99" i="4" s="1"/>
  <c r="R30" i="4"/>
  <c r="AZ30" i="3"/>
  <c r="R61" i="4"/>
  <c r="AZ61" i="3"/>
  <c r="AZ23" i="3"/>
  <c r="AZ17" i="3"/>
  <c r="AZ39" i="3"/>
  <c r="AZ58" i="3"/>
  <c r="R59" i="4"/>
  <c r="AZ59" i="3"/>
  <c r="AZ74" i="3"/>
  <c r="R75" i="4"/>
  <c r="AZ75" i="3"/>
  <c r="CD46" i="4"/>
  <c r="CC46" i="4"/>
  <c r="B92" i="5"/>
  <c r="CC57" i="4"/>
  <c r="B126" i="5"/>
  <c r="CC74" i="4"/>
  <c r="E130" i="5"/>
  <c r="X76" i="4"/>
  <c r="AK76" i="4" s="1"/>
  <c r="I130" i="5" s="1"/>
  <c r="CL80" i="4"/>
  <c r="BB80" i="4"/>
  <c r="CN80" i="4" s="1"/>
  <c r="CM80" i="4"/>
  <c r="E160" i="5"/>
  <c r="X91" i="4"/>
  <c r="BH91" i="4" s="1"/>
  <c r="CF91" i="4" s="1"/>
  <c r="E170" i="5"/>
  <c r="X96" i="4"/>
  <c r="BG96" i="4" s="1"/>
  <c r="R77" i="4"/>
  <c r="AZ77" i="3"/>
  <c r="AZ21" i="3"/>
  <c r="AZ28" i="3"/>
  <c r="AZ25" i="3"/>
  <c r="AZ32" i="3"/>
  <c r="R48" i="4"/>
  <c r="AZ48" i="3"/>
  <c r="AZ55" i="3"/>
  <c r="CM22" i="4"/>
  <c r="B156" i="5"/>
  <c r="CD89" i="4"/>
  <c r="CC89" i="4"/>
  <c r="CD91" i="4"/>
  <c r="CM15" i="4"/>
  <c r="CM16" i="4"/>
  <c r="CD29" i="4"/>
  <c r="CC32" i="4"/>
  <c r="CM35" i="4"/>
  <c r="AP37" i="4"/>
  <c r="CI39" i="4"/>
  <c r="CM43" i="4"/>
  <c r="CD43" i="4"/>
  <c r="CM44" i="4"/>
  <c r="Z45" i="4"/>
  <c r="AB45" i="4" s="1"/>
  <c r="CD45" i="4"/>
  <c r="CD49" i="4"/>
  <c r="CM50" i="4"/>
  <c r="CM52" i="4"/>
  <c r="X53" i="4"/>
  <c r="BG53" i="4" s="1"/>
  <c r="CC53" i="4"/>
  <c r="AP54" i="4"/>
  <c r="CC59" i="4"/>
  <c r="AP74" i="4"/>
  <c r="CD83" i="4"/>
  <c r="CM91" i="4"/>
  <c r="CM93" i="4"/>
  <c r="CM18" i="4"/>
  <c r="BB19" i="4"/>
  <c r="CN19" i="4" s="1"/>
  <c r="CM19" i="4"/>
  <c r="CC28" i="4"/>
  <c r="CD32" i="4"/>
  <c r="X40" i="4"/>
  <c r="E59" i="5" s="1"/>
  <c r="CC41" i="4"/>
  <c r="AP46" i="4"/>
  <c r="AP47" i="4"/>
  <c r="X50" i="4"/>
  <c r="AL50" i="4" s="1"/>
  <c r="AU50" i="4" s="1"/>
  <c r="Z53" i="4"/>
  <c r="AB53" i="4" s="1"/>
  <c r="C85" i="5" s="1"/>
  <c r="CD53" i="4"/>
  <c r="CC54" i="4"/>
  <c r="CD59" i="4"/>
  <c r="CM67" i="4"/>
  <c r="X71" i="4"/>
  <c r="AD71" i="4" s="1"/>
  <c r="F121" i="5" s="1"/>
  <c r="AP72" i="4"/>
  <c r="AP87" i="4"/>
  <c r="AP88" i="4"/>
  <c r="CC90" i="4"/>
  <c r="CC92" i="4"/>
  <c r="CM95" i="4"/>
  <c r="CC96" i="4"/>
  <c r="AP97" i="4"/>
  <c r="B44" i="5"/>
  <c r="CM32" i="4"/>
  <c r="AP61" i="4"/>
  <c r="CC88" i="4"/>
  <c r="CM94" i="4"/>
  <c r="CC97" i="4"/>
  <c r="CC100" i="4"/>
  <c r="AZ97" i="3"/>
  <c r="AZ100" i="3"/>
  <c r="X17" i="4"/>
  <c r="E10" i="5" s="1"/>
  <c r="CM21" i="4"/>
  <c r="CC23" i="4"/>
  <c r="X30" i="4"/>
  <c r="CJ30" i="4" s="1"/>
  <c r="CM30" i="4"/>
  <c r="X31" i="4"/>
  <c r="AK31" i="4" s="1"/>
  <c r="I40" i="5" s="1"/>
  <c r="CM31" i="4"/>
  <c r="Z35" i="4"/>
  <c r="AB35" i="4" s="1"/>
  <c r="CK35" i="4" s="1"/>
  <c r="Z37" i="4"/>
  <c r="AB37" i="4" s="1"/>
  <c r="CO37" i="4" s="1"/>
  <c r="CC38" i="4"/>
  <c r="CM42" i="4"/>
  <c r="CM46" i="4"/>
  <c r="CD51" i="4"/>
  <c r="CM53" i="4"/>
  <c r="Z55" i="4"/>
  <c r="AB55" i="4" s="1"/>
  <c r="C89" i="5" s="1"/>
  <c r="CC56" i="4"/>
  <c r="AP58" i="4"/>
  <c r="CD58" i="4"/>
  <c r="CC61" i="4"/>
  <c r="AP62" i="4"/>
  <c r="CC62" i="4"/>
  <c r="X64" i="4"/>
  <c r="BG64" i="4" s="1"/>
  <c r="BB64" i="4"/>
  <c r="CN64" i="4" s="1"/>
  <c r="CM64" i="4"/>
  <c r="BB67" i="4"/>
  <c r="CN67" i="4" s="1"/>
  <c r="BB71" i="4"/>
  <c r="CN71" i="4" s="1"/>
  <c r="CM71" i="4"/>
  <c r="AP73" i="4"/>
  <c r="CM74" i="4"/>
  <c r="X75" i="4"/>
  <c r="BH75" i="4" s="1"/>
  <c r="CF75" i="4" s="1"/>
  <c r="AP79" i="4"/>
  <c r="CC84" i="4"/>
  <c r="AP86" i="4"/>
  <c r="CM87" i="4"/>
  <c r="Z93" i="4"/>
  <c r="AB93" i="4" s="1"/>
  <c r="CK93" i="4" s="1"/>
  <c r="Z95" i="4"/>
  <c r="AB95" i="4" s="1"/>
  <c r="CO95" i="4" s="1"/>
  <c r="BB95" i="4"/>
  <c r="CN95" i="4" s="1"/>
  <c r="Z96" i="4"/>
  <c r="AB96" i="4" s="1"/>
  <c r="CO96" i="4" s="1"/>
  <c r="BB96" i="4"/>
  <c r="CN96" i="4" s="1"/>
  <c r="CM96" i="4"/>
  <c r="CD97" i="4"/>
  <c r="CD100" i="4"/>
  <c r="CD61" i="4"/>
  <c r="CC66" i="4"/>
  <c r="CM72" i="4"/>
  <c r="CM86" i="4"/>
  <c r="CM88" i="4"/>
  <c r="Z101" i="4"/>
  <c r="AB101" i="4" s="1"/>
  <c r="C181" i="5" s="1"/>
  <c r="X24" i="4"/>
  <c r="E24" i="5" s="1"/>
  <c r="CC25" i="4"/>
  <c r="CM26" i="4"/>
  <c r="X27" i="4"/>
  <c r="CG27" i="4" s="1"/>
  <c r="BB27" i="4"/>
  <c r="CN27" i="4" s="1"/>
  <c r="CM27" i="4"/>
  <c r="CM38" i="4"/>
  <c r="AP45" i="4"/>
  <c r="Z46" i="4"/>
  <c r="AB46" i="4" s="1"/>
  <c r="CK46" i="4" s="1"/>
  <c r="BB46" i="4"/>
  <c r="CN46" i="4" s="1"/>
  <c r="Z47" i="4"/>
  <c r="AB47" i="4" s="1"/>
  <c r="C73" i="5" s="1"/>
  <c r="CM48" i="4"/>
  <c r="AP50" i="4"/>
  <c r="CM56" i="4"/>
  <c r="CM60" i="4"/>
  <c r="Z61" i="4"/>
  <c r="AB61" i="4" s="1"/>
  <c r="CM61" i="4"/>
  <c r="X63" i="4"/>
  <c r="AD63" i="4" s="1"/>
  <c r="F105" i="5" s="1"/>
  <c r="CL66" i="4"/>
  <c r="Z72" i="4"/>
  <c r="AB72" i="4" s="1"/>
  <c r="C123" i="5" s="1"/>
  <c r="BB72" i="4"/>
  <c r="CN72" i="4" s="1"/>
  <c r="X74" i="4"/>
  <c r="BH74" i="4" s="1"/>
  <c r="CF74" i="4" s="1"/>
  <c r="CM77" i="4"/>
  <c r="CM79" i="4"/>
  <c r="CC80" i="4"/>
  <c r="CM84" i="4"/>
  <c r="Z85" i="4"/>
  <c r="AB85" i="4" s="1"/>
  <c r="CK85" i="4" s="1"/>
  <c r="Z87" i="4"/>
  <c r="AB87" i="4" s="1"/>
  <c r="C153" i="5" s="1"/>
  <c r="BB87" i="4"/>
  <c r="CN87" i="4" s="1"/>
  <c r="Z88" i="4"/>
  <c r="AB88" i="4" s="1"/>
  <c r="CK88" i="4" s="1"/>
  <c r="BB88" i="4"/>
  <c r="CN88" i="4" s="1"/>
  <c r="X89" i="4"/>
  <c r="AK89" i="4" s="1"/>
  <c r="I156" i="5" s="1"/>
  <c r="BB94" i="4"/>
  <c r="CN94" i="4" s="1"/>
  <c r="Z97" i="4"/>
  <c r="AB97" i="4" s="1"/>
  <c r="CK97" i="4" s="1"/>
  <c r="X98" i="4"/>
  <c r="CG98" i="4" s="1"/>
  <c r="C51" i="5"/>
  <c r="CO36" i="4"/>
  <c r="CK36" i="4"/>
  <c r="C47" i="5"/>
  <c r="CO34" i="4"/>
  <c r="CK34" i="4"/>
  <c r="C63" i="5"/>
  <c r="CK42" i="4"/>
  <c r="CO42" i="4"/>
  <c r="D43" i="5"/>
  <c r="Z32" i="4"/>
  <c r="AB32" i="4" s="1"/>
  <c r="CM59" i="4"/>
  <c r="BB59" i="4"/>
  <c r="CN59" i="4" s="1"/>
  <c r="CL59" i="4"/>
  <c r="B150" i="5"/>
  <c r="CD86" i="4"/>
  <c r="CC86" i="4"/>
  <c r="BZ14" i="6"/>
  <c r="BI14" i="6"/>
  <c r="BA14" i="6"/>
  <c r="AO14" i="6"/>
  <c r="AG14" i="6"/>
  <c r="T14" i="6"/>
  <c r="BG14" i="6"/>
  <c r="AY14" i="6"/>
  <c r="AM14" i="6"/>
  <c r="AE14" i="6"/>
  <c r="L14" i="6"/>
  <c r="BF14" i="6"/>
  <c r="AX14" i="6"/>
  <c r="AL14" i="6"/>
  <c r="AD14" i="6"/>
  <c r="K14" i="6"/>
  <c r="BM14" i="6"/>
  <c r="BB14" i="6"/>
  <c r="AJ14" i="6"/>
  <c r="Q14" i="6"/>
  <c r="BL14" i="6"/>
  <c r="AZ14" i="6"/>
  <c r="AI14" i="6"/>
  <c r="J14" i="6"/>
  <c r="BK14" i="6"/>
  <c r="AW14" i="6"/>
  <c r="AH14" i="6"/>
  <c r="G14" i="6"/>
  <c r="BJ14" i="6"/>
  <c r="AU14" i="6"/>
  <c r="AF14" i="6"/>
  <c r="BH14" i="6"/>
  <c r="AT14" i="6"/>
  <c r="AC14" i="6"/>
  <c r="BE14" i="6"/>
  <c r="AS14" i="6"/>
  <c r="AB14" i="6"/>
  <c r="BY14" i="6"/>
  <c r="BC14" i="6"/>
  <c r="AK14" i="6"/>
  <c r="U14" i="6"/>
  <c r="AN14" i="6"/>
  <c r="V14" i="6"/>
  <c r="BB17" i="4"/>
  <c r="CN17" i="4" s="1"/>
  <c r="CM17" i="4"/>
  <c r="AP19" i="4"/>
  <c r="CL20" i="4"/>
  <c r="CI21" i="4"/>
  <c r="BI22" i="6"/>
  <c r="AG22" i="6"/>
  <c r="BG22" i="6"/>
  <c r="AY22" i="6"/>
  <c r="L22" i="6"/>
  <c r="BF22" i="6"/>
  <c r="AX22" i="6"/>
  <c r="AC22" i="6"/>
  <c r="K22" i="6"/>
  <c r="BK22" i="6"/>
  <c r="BC22" i="6"/>
  <c r="AT22" i="6"/>
  <c r="AJ22" i="6"/>
  <c r="U22" i="6"/>
  <c r="G22" i="6"/>
  <c r="BB22" i="6"/>
  <c r="AI22" i="6"/>
  <c r="AF22" i="6"/>
  <c r="BM22" i="6"/>
  <c r="AW22" i="6"/>
  <c r="AB22" i="6"/>
  <c r="BL22" i="6"/>
  <c r="AU22" i="6"/>
  <c r="V22" i="6"/>
  <c r="BJ22" i="6"/>
  <c r="AS22" i="6"/>
  <c r="T22" i="6"/>
  <c r="BH22" i="6"/>
  <c r="AO22" i="6"/>
  <c r="AQ22" i="6" s="1"/>
  <c r="N22" i="6"/>
  <c r="BD22" i="6"/>
  <c r="AK22" i="6"/>
  <c r="I22" i="6"/>
  <c r="BE22" i="6"/>
  <c r="AL22" i="6"/>
  <c r="J22" i="6"/>
  <c r="CD22" i="4"/>
  <c r="BB25" i="4"/>
  <c r="CN25" i="4" s="1"/>
  <c r="CM25" i="4"/>
  <c r="AP27" i="4"/>
  <c r="J35" i="5"/>
  <c r="CC35" i="4"/>
  <c r="CL38" i="4"/>
  <c r="CM41" i="4"/>
  <c r="BB41" i="4"/>
  <c r="CN41" i="4" s="1"/>
  <c r="CI42" i="4"/>
  <c r="J65" i="5"/>
  <c r="X44" i="4"/>
  <c r="CJ44" i="4" s="1"/>
  <c r="E66" i="5"/>
  <c r="J77" i="5"/>
  <c r="D83" i="5"/>
  <c r="AP52" i="4"/>
  <c r="BJ53" i="6"/>
  <c r="BB53" i="6"/>
  <c r="AS53" i="6"/>
  <c r="AI53" i="6"/>
  <c r="T53" i="6"/>
  <c r="BZ53" i="6"/>
  <c r="BI53" i="6"/>
  <c r="BA53" i="6"/>
  <c r="AG53" i="6"/>
  <c r="Q53" i="6"/>
  <c r="BG53" i="6"/>
  <c r="AY53" i="6"/>
  <c r="AN53" i="6"/>
  <c r="AD53" i="6"/>
  <c r="L53" i="6"/>
  <c r="BF53" i="6"/>
  <c r="AX53" i="6"/>
  <c r="AM53" i="6"/>
  <c r="AC53" i="6"/>
  <c r="K53" i="6"/>
  <c r="BM53" i="6"/>
  <c r="BE53" i="6"/>
  <c r="AW53" i="6"/>
  <c r="AL53" i="6"/>
  <c r="AB53" i="6"/>
  <c r="J53" i="6"/>
  <c r="BD53" i="6"/>
  <c r="AF53" i="6"/>
  <c r="BC53" i="6"/>
  <c r="V53" i="6"/>
  <c r="AZ53" i="6"/>
  <c r="U53" i="6"/>
  <c r="AU53" i="6"/>
  <c r="N53" i="6"/>
  <c r="BY53" i="6"/>
  <c r="AT53" i="6"/>
  <c r="I53" i="6"/>
  <c r="BL53" i="6"/>
  <c r="AO53" i="6"/>
  <c r="AQ53" i="6" s="1"/>
  <c r="G53" i="6"/>
  <c r="BK53" i="6"/>
  <c r="AK53" i="6"/>
  <c r="BH53" i="6"/>
  <c r="AJ53" i="6"/>
  <c r="D99" i="5"/>
  <c r="AP60" i="4"/>
  <c r="Z60" i="4"/>
  <c r="AB60" i="4" s="1"/>
  <c r="B104" i="5"/>
  <c r="CD63" i="4"/>
  <c r="CC63" i="4"/>
  <c r="CM75" i="4"/>
  <c r="BB75" i="4"/>
  <c r="CN75" i="4" s="1"/>
  <c r="CL75" i="4"/>
  <c r="BY99" i="6"/>
  <c r="BH99" i="6"/>
  <c r="AZ99" i="6"/>
  <c r="AO99" i="6"/>
  <c r="AQ99" i="6" s="1"/>
  <c r="AF99" i="6"/>
  <c r="N99" i="6"/>
  <c r="BG99" i="6"/>
  <c r="AY99" i="6"/>
  <c r="AN99" i="6"/>
  <c r="AD99" i="6"/>
  <c r="L99" i="6"/>
  <c r="BF99" i="6"/>
  <c r="AX99" i="6"/>
  <c r="AM99" i="6"/>
  <c r="AC99" i="6"/>
  <c r="K99" i="6"/>
  <c r="BM99" i="6"/>
  <c r="BE99" i="6"/>
  <c r="AW99" i="6"/>
  <c r="AL99" i="6"/>
  <c r="AB99" i="6"/>
  <c r="J99" i="6"/>
  <c r="BK99" i="6"/>
  <c r="BC99" i="6"/>
  <c r="AT99" i="6"/>
  <c r="AJ99" i="6"/>
  <c r="U99" i="6"/>
  <c r="G99" i="6"/>
  <c r="BJ99" i="6"/>
  <c r="BB99" i="6"/>
  <c r="AS99" i="6"/>
  <c r="AI99" i="6"/>
  <c r="T99" i="6"/>
  <c r="BZ99" i="6"/>
  <c r="AG99" i="6"/>
  <c r="BL99" i="6"/>
  <c r="V99" i="6"/>
  <c r="BI99" i="6"/>
  <c r="Q99" i="6"/>
  <c r="BD99" i="6"/>
  <c r="I99" i="6"/>
  <c r="AU99" i="6"/>
  <c r="AK99" i="6"/>
  <c r="BA99" i="6"/>
  <c r="CI26" i="4"/>
  <c r="CK38" i="4"/>
  <c r="BG45" i="6"/>
  <c r="AY45" i="6"/>
  <c r="AN45" i="6"/>
  <c r="AD45" i="6"/>
  <c r="L45" i="6"/>
  <c r="BF45" i="6"/>
  <c r="AX45" i="6"/>
  <c r="AM45" i="6"/>
  <c r="AC45" i="6"/>
  <c r="K45" i="6"/>
  <c r="BM45" i="6"/>
  <c r="BE45" i="6"/>
  <c r="AW45" i="6"/>
  <c r="AL45" i="6"/>
  <c r="AB45" i="6"/>
  <c r="J45" i="6"/>
  <c r="BL45" i="6"/>
  <c r="BD45" i="6"/>
  <c r="AU45" i="6"/>
  <c r="AK45" i="6"/>
  <c r="V45" i="6"/>
  <c r="I45" i="6"/>
  <c r="BK45" i="6"/>
  <c r="BC45" i="6"/>
  <c r="AT45" i="6"/>
  <c r="AJ45" i="6"/>
  <c r="U45" i="6"/>
  <c r="G45" i="6"/>
  <c r="BJ45" i="6"/>
  <c r="BB45" i="6"/>
  <c r="AS45" i="6"/>
  <c r="AI45" i="6"/>
  <c r="T45" i="6"/>
  <c r="BZ45" i="6"/>
  <c r="BI45" i="6"/>
  <c r="BA45" i="6"/>
  <c r="AG45" i="6"/>
  <c r="Q45" i="6"/>
  <c r="N45" i="6"/>
  <c r="BY45" i="6"/>
  <c r="AO45" i="6"/>
  <c r="AQ45" i="6" s="1"/>
  <c r="AF45" i="6"/>
  <c r="AZ45" i="6"/>
  <c r="BH45" i="6"/>
  <c r="C83" i="5"/>
  <c r="CO52" i="4"/>
  <c r="CK52" i="4"/>
  <c r="CI16" i="4"/>
  <c r="BL17" i="6"/>
  <c r="BD17" i="6"/>
  <c r="AK17" i="6"/>
  <c r="V17" i="6"/>
  <c r="I17" i="6"/>
  <c r="BJ17" i="6"/>
  <c r="BB17" i="6"/>
  <c r="AS17" i="6"/>
  <c r="AI17" i="6"/>
  <c r="T17" i="6"/>
  <c r="BI17" i="6"/>
  <c r="AG17" i="6"/>
  <c r="Q17" i="6"/>
  <c r="AL17" i="6"/>
  <c r="L17" i="6"/>
  <c r="BM17" i="6"/>
  <c r="AY17" i="6"/>
  <c r="AJ17" i="6"/>
  <c r="K17" i="6"/>
  <c r="BK17" i="6"/>
  <c r="AX17" i="6"/>
  <c r="AF17" i="6"/>
  <c r="J17" i="6"/>
  <c r="BH17" i="6"/>
  <c r="AW17" i="6"/>
  <c r="G17" i="6"/>
  <c r="BG17" i="6"/>
  <c r="AT17" i="6"/>
  <c r="AC17" i="6"/>
  <c r="BF17" i="6"/>
  <c r="AO17" i="6"/>
  <c r="AQ17" i="6" s="1"/>
  <c r="AB17" i="6"/>
  <c r="BC17" i="6"/>
  <c r="N17" i="6"/>
  <c r="U17" i="6"/>
  <c r="BE17" i="6"/>
  <c r="CD17" i="4"/>
  <c r="Z19" i="4"/>
  <c r="AB19" i="4" s="1"/>
  <c r="U19" i="6" s="1"/>
  <c r="BB20" i="4"/>
  <c r="CN20" i="4" s="1"/>
  <c r="CC20" i="4"/>
  <c r="X22" i="4"/>
  <c r="Q22" i="6" s="1"/>
  <c r="AP22" i="4"/>
  <c r="CI24" i="4"/>
  <c r="BJ25" i="6"/>
  <c r="BB25" i="6"/>
  <c r="AS25" i="6"/>
  <c r="AI25" i="6"/>
  <c r="T25" i="6"/>
  <c r="BZ25" i="6"/>
  <c r="BI25" i="6"/>
  <c r="BA25" i="6"/>
  <c r="AG25" i="6"/>
  <c r="BG25" i="6"/>
  <c r="AY25" i="6"/>
  <c r="AN25" i="6"/>
  <c r="AD25" i="6"/>
  <c r="L25" i="6"/>
  <c r="BF25" i="6"/>
  <c r="AX25" i="6"/>
  <c r="AM25" i="6"/>
  <c r="AC25" i="6"/>
  <c r="K25" i="6"/>
  <c r="BM25" i="6"/>
  <c r="BE25" i="6"/>
  <c r="AW25" i="6"/>
  <c r="AL25" i="6"/>
  <c r="AB25" i="6"/>
  <c r="J25" i="6"/>
  <c r="BL25" i="6"/>
  <c r="AO25" i="6"/>
  <c r="AQ25" i="6" s="1"/>
  <c r="I25" i="6"/>
  <c r="BH25" i="6"/>
  <c r="AJ25" i="6"/>
  <c r="BD25" i="6"/>
  <c r="AF25" i="6"/>
  <c r="AU25" i="6"/>
  <c r="Q25" i="6"/>
  <c r="AT25" i="6"/>
  <c r="AK25" i="6"/>
  <c r="V25" i="6"/>
  <c r="U25" i="6"/>
  <c r="BY25" i="6"/>
  <c r="N25" i="6"/>
  <c r="BK25" i="6"/>
  <c r="G25" i="6"/>
  <c r="AZ25" i="6"/>
  <c r="BC25" i="6"/>
  <c r="CD25" i="4"/>
  <c r="Z27" i="4"/>
  <c r="AB27" i="4" s="1"/>
  <c r="BB28" i="4"/>
  <c r="CN28" i="4" s="1"/>
  <c r="CD28" i="4"/>
  <c r="B40" i="5"/>
  <c r="CD31" i="4"/>
  <c r="Z31" i="4"/>
  <c r="AB31" i="4" s="1"/>
  <c r="CL31" i="4"/>
  <c r="BB32" i="4"/>
  <c r="CN32" i="4" s="1"/>
  <c r="BJ33" i="6"/>
  <c r="BB33" i="6"/>
  <c r="AS33" i="6"/>
  <c r="AI33" i="6"/>
  <c r="T33" i="6"/>
  <c r="BZ33" i="6"/>
  <c r="BI33" i="6"/>
  <c r="BA33" i="6"/>
  <c r="AG33" i="6"/>
  <c r="Q33" i="6"/>
  <c r="BG33" i="6"/>
  <c r="AY33" i="6"/>
  <c r="AN33" i="6"/>
  <c r="AD33" i="6"/>
  <c r="L33" i="6"/>
  <c r="BF33" i="6"/>
  <c r="AX33" i="6"/>
  <c r="AM33" i="6"/>
  <c r="AC33" i="6"/>
  <c r="K33" i="6"/>
  <c r="BM33" i="6"/>
  <c r="BE33" i="6"/>
  <c r="AW33" i="6"/>
  <c r="AL33" i="6"/>
  <c r="AB33" i="6"/>
  <c r="J33" i="6"/>
  <c r="AZ33" i="6"/>
  <c r="U33" i="6"/>
  <c r="BY33" i="6"/>
  <c r="AT33" i="6"/>
  <c r="I33" i="6"/>
  <c r="BL33" i="6"/>
  <c r="AO33" i="6"/>
  <c r="AQ33" i="6" s="1"/>
  <c r="G33" i="6"/>
  <c r="BD33" i="6"/>
  <c r="AF33" i="6"/>
  <c r="BC33" i="6"/>
  <c r="AU33" i="6"/>
  <c r="AK33" i="6"/>
  <c r="AJ33" i="6"/>
  <c r="V33" i="6"/>
  <c r="N33" i="6"/>
  <c r="BH33" i="6"/>
  <c r="BK33" i="6"/>
  <c r="X33" i="4"/>
  <c r="CJ33" i="4" s="1"/>
  <c r="AP34" i="4"/>
  <c r="CI34" i="4"/>
  <c r="BB35" i="4"/>
  <c r="CN35" i="4" s="1"/>
  <c r="CD35" i="4"/>
  <c r="BF37" i="6"/>
  <c r="AX37" i="6"/>
  <c r="AM37" i="6"/>
  <c r="AC37" i="6"/>
  <c r="K37" i="6"/>
  <c r="BM37" i="6"/>
  <c r="BE37" i="6"/>
  <c r="AW37" i="6"/>
  <c r="AL37" i="6"/>
  <c r="AB37" i="6"/>
  <c r="J37" i="6"/>
  <c r="BK37" i="6"/>
  <c r="BC37" i="6"/>
  <c r="AT37" i="6"/>
  <c r="AJ37" i="6"/>
  <c r="U37" i="6"/>
  <c r="G37" i="6"/>
  <c r="BJ37" i="6"/>
  <c r="BB37" i="6"/>
  <c r="AS37" i="6"/>
  <c r="AI37" i="6"/>
  <c r="T37" i="6"/>
  <c r="BZ37" i="6"/>
  <c r="BI37" i="6"/>
  <c r="BA37" i="6"/>
  <c r="AG37" i="6"/>
  <c r="Q37" i="6"/>
  <c r="BD37" i="6"/>
  <c r="AD37" i="6"/>
  <c r="AY37" i="6"/>
  <c r="N37" i="6"/>
  <c r="BY37" i="6"/>
  <c r="AU37" i="6"/>
  <c r="L37" i="6"/>
  <c r="BH37" i="6"/>
  <c r="AK37" i="6"/>
  <c r="AF37" i="6"/>
  <c r="V37" i="6"/>
  <c r="I37" i="6"/>
  <c r="BL37" i="6"/>
  <c r="BG37" i="6"/>
  <c r="AZ37" i="6"/>
  <c r="AN37" i="6"/>
  <c r="AO37" i="6"/>
  <c r="AQ37" i="6" s="1"/>
  <c r="E54" i="5"/>
  <c r="X38" i="4"/>
  <c r="J55" i="5"/>
  <c r="BZ40" i="6"/>
  <c r="BI40" i="6"/>
  <c r="BA40" i="6"/>
  <c r="AG40" i="6"/>
  <c r="Q40" i="6"/>
  <c r="BY40" i="6"/>
  <c r="BH40" i="6"/>
  <c r="AZ40" i="6"/>
  <c r="AO40" i="6"/>
  <c r="AQ40" i="6" s="1"/>
  <c r="AF40" i="6"/>
  <c r="N40" i="6"/>
  <c r="BF40" i="6"/>
  <c r="AX40" i="6"/>
  <c r="AM40" i="6"/>
  <c r="AC40" i="6"/>
  <c r="K40" i="6"/>
  <c r="BM40" i="6"/>
  <c r="BE40" i="6"/>
  <c r="AW40" i="6"/>
  <c r="AL40" i="6"/>
  <c r="AB40" i="6"/>
  <c r="J40" i="6"/>
  <c r="BL40" i="6"/>
  <c r="BD40" i="6"/>
  <c r="AU40" i="6"/>
  <c r="AK40" i="6"/>
  <c r="V40" i="6"/>
  <c r="I40" i="6"/>
  <c r="BK40" i="6"/>
  <c r="AN40" i="6"/>
  <c r="BG40" i="6"/>
  <c r="AI40" i="6"/>
  <c r="BC40" i="6"/>
  <c r="AD40" i="6"/>
  <c r="AT40" i="6"/>
  <c r="L40" i="6"/>
  <c r="G40" i="6"/>
  <c r="BJ40" i="6"/>
  <c r="BB40" i="6"/>
  <c r="AY40" i="6"/>
  <c r="AS40" i="6"/>
  <c r="AJ40" i="6"/>
  <c r="T40" i="6"/>
  <c r="U40" i="6"/>
  <c r="D61" i="5"/>
  <c r="Z41" i="4"/>
  <c r="AB41" i="4" s="1"/>
  <c r="AP41" i="4"/>
  <c r="AP42" i="4"/>
  <c r="E64" i="5"/>
  <c r="X43" i="4"/>
  <c r="CJ43" i="4" s="1"/>
  <c r="CC45" i="4"/>
  <c r="BB48" i="4"/>
  <c r="CN48" i="4" s="1"/>
  <c r="J81" i="5"/>
  <c r="B82" i="5"/>
  <c r="CD52" i="4"/>
  <c r="CC52" i="4"/>
  <c r="B88" i="5"/>
  <c r="CD55" i="4"/>
  <c r="CC55" i="4"/>
  <c r="E114" i="5"/>
  <c r="X68" i="4"/>
  <c r="E162" i="5"/>
  <c r="X92" i="4"/>
  <c r="CJ92" i="4" s="1"/>
  <c r="CL26" i="4"/>
  <c r="CI27" i="4"/>
  <c r="BM28" i="6"/>
  <c r="BE28" i="6"/>
  <c r="AW28" i="6"/>
  <c r="AL28" i="6"/>
  <c r="AB28" i="6"/>
  <c r="J28" i="6"/>
  <c r="BL28" i="6"/>
  <c r="BD28" i="6"/>
  <c r="AU28" i="6"/>
  <c r="AK28" i="6"/>
  <c r="V28" i="6"/>
  <c r="I28" i="6"/>
  <c r="BJ28" i="6"/>
  <c r="BB28" i="6"/>
  <c r="AS28" i="6"/>
  <c r="AI28" i="6"/>
  <c r="T28" i="6"/>
  <c r="BZ28" i="6"/>
  <c r="BI28" i="6"/>
  <c r="BA28" i="6"/>
  <c r="AG28" i="6"/>
  <c r="Q28" i="6"/>
  <c r="BY28" i="6"/>
  <c r="BH28" i="6"/>
  <c r="AZ28" i="6"/>
  <c r="AO28" i="6"/>
  <c r="AQ28" i="6" s="1"/>
  <c r="AF28" i="6"/>
  <c r="N28" i="6"/>
  <c r="AY28" i="6"/>
  <c r="U28" i="6"/>
  <c r="AT28" i="6"/>
  <c r="K28" i="6"/>
  <c r="AN28" i="6"/>
  <c r="G28" i="6"/>
  <c r="BF28" i="6"/>
  <c r="AD28" i="6"/>
  <c r="AC28" i="6"/>
  <c r="L28" i="6"/>
  <c r="BK28" i="6"/>
  <c r="BG28" i="6"/>
  <c r="BC28" i="6"/>
  <c r="AX28" i="6"/>
  <c r="AJ28" i="6"/>
  <c r="AM28" i="6"/>
  <c r="BF29" i="6"/>
  <c r="AX29" i="6"/>
  <c r="AM29" i="6"/>
  <c r="AC29" i="6"/>
  <c r="K29" i="6"/>
  <c r="BM29" i="6"/>
  <c r="BE29" i="6"/>
  <c r="AW29" i="6"/>
  <c r="AL29" i="6"/>
  <c r="AB29" i="6"/>
  <c r="J29" i="6"/>
  <c r="BK29" i="6"/>
  <c r="BC29" i="6"/>
  <c r="AT29" i="6"/>
  <c r="AJ29" i="6"/>
  <c r="U29" i="6"/>
  <c r="G29" i="6"/>
  <c r="BJ29" i="6"/>
  <c r="BB29" i="6"/>
  <c r="AS29" i="6"/>
  <c r="AI29" i="6"/>
  <c r="T29" i="6"/>
  <c r="BZ29" i="6"/>
  <c r="BI29" i="6"/>
  <c r="BA29" i="6"/>
  <c r="AG29" i="6"/>
  <c r="Q29" i="6"/>
  <c r="BY29" i="6"/>
  <c r="AU29" i="6"/>
  <c r="L29" i="6"/>
  <c r="BL29" i="6"/>
  <c r="AN29" i="6"/>
  <c r="BH29" i="6"/>
  <c r="AK29" i="6"/>
  <c r="AZ29" i="6"/>
  <c r="V29" i="6"/>
  <c r="N29" i="6"/>
  <c r="I29" i="6"/>
  <c r="BG29" i="6"/>
  <c r="BD29" i="6"/>
  <c r="AY29" i="6"/>
  <c r="AO29" i="6"/>
  <c r="AQ29" i="6" s="1"/>
  <c r="AD29" i="6"/>
  <c r="AF29" i="6"/>
  <c r="Z33" i="4"/>
  <c r="AB33" i="4" s="1"/>
  <c r="D45" i="5"/>
  <c r="J49" i="5"/>
  <c r="CD36" i="4"/>
  <c r="B50" i="5"/>
  <c r="D51" i="5"/>
  <c r="AP36" i="4"/>
  <c r="CC36" i="4"/>
  <c r="BF75" i="6"/>
  <c r="AX75" i="6"/>
  <c r="AM75" i="6"/>
  <c r="AC75" i="6"/>
  <c r="K75" i="6"/>
  <c r="BL75" i="6"/>
  <c r="BD75" i="6"/>
  <c r="AU75" i="6"/>
  <c r="AK75" i="6"/>
  <c r="V75" i="6"/>
  <c r="I75" i="6"/>
  <c r="BJ75" i="6"/>
  <c r="BB75" i="6"/>
  <c r="AS75" i="6"/>
  <c r="AI75" i="6"/>
  <c r="T75" i="6"/>
  <c r="BY75" i="6"/>
  <c r="BC75" i="6"/>
  <c r="AN75" i="6"/>
  <c r="Q75" i="6"/>
  <c r="BI75" i="6"/>
  <c r="AW75" i="6"/>
  <c r="AF75" i="6"/>
  <c r="G75" i="6"/>
  <c r="BH75" i="6"/>
  <c r="AT75" i="6"/>
  <c r="AD75" i="6"/>
  <c r="L75" i="6"/>
  <c r="BM75" i="6"/>
  <c r="AO75" i="6"/>
  <c r="AQ75" i="6" s="1"/>
  <c r="J75" i="6"/>
  <c r="BE75" i="6"/>
  <c r="AG75" i="6"/>
  <c r="BA75" i="6"/>
  <c r="AB75" i="6"/>
  <c r="AY75" i="6"/>
  <c r="AL75" i="6"/>
  <c r="U75" i="6"/>
  <c r="BZ75" i="6"/>
  <c r="N75" i="6"/>
  <c r="BK75" i="6"/>
  <c r="AJ75" i="6"/>
  <c r="BG75" i="6"/>
  <c r="AZ75" i="6"/>
  <c r="CM89" i="4"/>
  <c r="BB89" i="4"/>
  <c r="CN89" i="4" s="1"/>
  <c r="CL89" i="4"/>
  <c r="BF19" i="6"/>
  <c r="AX19" i="6"/>
  <c r="AC19" i="6"/>
  <c r="K19" i="6"/>
  <c r="BL19" i="6"/>
  <c r="BD19" i="6"/>
  <c r="AU19" i="6"/>
  <c r="AK19" i="6"/>
  <c r="V19" i="6"/>
  <c r="I19" i="6"/>
  <c r="BK19" i="6"/>
  <c r="BC19" i="6"/>
  <c r="AT19" i="6"/>
  <c r="AJ19" i="6"/>
  <c r="G19" i="6"/>
  <c r="BH19" i="6"/>
  <c r="AO19" i="6"/>
  <c r="AQ19" i="6" s="1"/>
  <c r="AF19" i="6"/>
  <c r="N19" i="6"/>
  <c r="AY19" i="6"/>
  <c r="BM19" i="6"/>
  <c r="AW19" i="6"/>
  <c r="AB19" i="6"/>
  <c r="BJ19" i="6"/>
  <c r="AS19" i="6"/>
  <c r="T19" i="6"/>
  <c r="BI19" i="6"/>
  <c r="Q19" i="6"/>
  <c r="BG19" i="6"/>
  <c r="L19" i="6"/>
  <c r="BE19" i="6"/>
  <c r="AL19" i="6"/>
  <c r="J19" i="6"/>
  <c r="AG19" i="6"/>
  <c r="BB19" i="6"/>
  <c r="AI19" i="6"/>
  <c r="BL27" i="6"/>
  <c r="BD27" i="6"/>
  <c r="AU27" i="6"/>
  <c r="AK27" i="6"/>
  <c r="V27" i="6"/>
  <c r="I27" i="6"/>
  <c r="BK27" i="6"/>
  <c r="BC27" i="6"/>
  <c r="AT27" i="6"/>
  <c r="AJ27" i="6"/>
  <c r="U27" i="6"/>
  <c r="G27" i="6"/>
  <c r="BZ27" i="6"/>
  <c r="BI27" i="6"/>
  <c r="BA27" i="6"/>
  <c r="AG27" i="6"/>
  <c r="Q27" i="6"/>
  <c r="BY27" i="6"/>
  <c r="BH27" i="6"/>
  <c r="AZ27" i="6"/>
  <c r="AO27" i="6"/>
  <c r="AQ27" i="6" s="1"/>
  <c r="AF27" i="6"/>
  <c r="N27" i="6"/>
  <c r="BG27" i="6"/>
  <c r="AY27" i="6"/>
  <c r="AN27" i="6"/>
  <c r="AD27" i="6"/>
  <c r="L27" i="6"/>
  <c r="BE27" i="6"/>
  <c r="AC27" i="6"/>
  <c r="AX27" i="6"/>
  <c r="T27" i="6"/>
  <c r="AW27" i="6"/>
  <c r="K27" i="6"/>
  <c r="BJ27" i="6"/>
  <c r="AL27" i="6"/>
  <c r="AI27" i="6"/>
  <c r="AB27" i="6"/>
  <c r="J27" i="6"/>
  <c r="BM27" i="6"/>
  <c r="BF27" i="6"/>
  <c r="BB27" i="6"/>
  <c r="AM27" i="6"/>
  <c r="AS27" i="6"/>
  <c r="CL18" i="4"/>
  <c r="BG20" i="6"/>
  <c r="AY20" i="6"/>
  <c r="L20" i="6"/>
  <c r="BM20" i="6"/>
  <c r="BE20" i="6"/>
  <c r="AW20" i="6"/>
  <c r="AL20" i="6"/>
  <c r="AB20" i="6"/>
  <c r="J20" i="6"/>
  <c r="BL20" i="6"/>
  <c r="BD20" i="6"/>
  <c r="AU20" i="6"/>
  <c r="AK20" i="6"/>
  <c r="V20" i="6"/>
  <c r="I20" i="6"/>
  <c r="BI20" i="6"/>
  <c r="AG20" i="6"/>
  <c r="Q20" i="6"/>
  <c r="AF20" i="6"/>
  <c r="AX20" i="6"/>
  <c r="AC20" i="6"/>
  <c r="BK20" i="6"/>
  <c r="AT20" i="6"/>
  <c r="U20" i="6"/>
  <c r="BJ20" i="6"/>
  <c r="AS20" i="6"/>
  <c r="T20" i="6"/>
  <c r="BH20" i="6"/>
  <c r="AO20" i="6"/>
  <c r="AQ20" i="6" s="1"/>
  <c r="N20" i="6"/>
  <c r="BF20" i="6"/>
  <c r="K20" i="6"/>
  <c r="BB20" i="6"/>
  <c r="BC20" i="6"/>
  <c r="G20" i="6"/>
  <c r="AJ20" i="6"/>
  <c r="BJ15" i="6"/>
  <c r="BB15" i="6"/>
  <c r="AS15" i="6"/>
  <c r="T15" i="6"/>
  <c r="BH15" i="6"/>
  <c r="AO15" i="6"/>
  <c r="AQ15" i="6" s="1"/>
  <c r="AF15" i="6"/>
  <c r="N15" i="6"/>
  <c r="BG15" i="6"/>
  <c r="AY15" i="6"/>
  <c r="L15" i="6"/>
  <c r="BE15" i="6"/>
  <c r="V15" i="6"/>
  <c r="BD15" i="6"/>
  <c r="U15" i="6"/>
  <c r="BC15" i="6"/>
  <c r="AL15" i="6"/>
  <c r="BM15" i="6"/>
  <c r="AK15" i="6"/>
  <c r="K15" i="6"/>
  <c r="BL15" i="6"/>
  <c r="AX15" i="6"/>
  <c r="AJ15" i="6"/>
  <c r="J15" i="6"/>
  <c r="BK15" i="6"/>
  <c r="AW15" i="6"/>
  <c r="AG15" i="6"/>
  <c r="I15" i="6"/>
  <c r="BF15" i="6"/>
  <c r="AT15" i="6"/>
  <c r="AB15" i="6"/>
  <c r="BI15" i="6"/>
  <c r="AC15" i="6"/>
  <c r="G15" i="6"/>
  <c r="AU15" i="6"/>
  <c r="CD15" i="4"/>
  <c r="BB18" i="4"/>
  <c r="CN18" i="4" s="1"/>
  <c r="CC18" i="4"/>
  <c r="X20" i="4"/>
  <c r="AP20" i="4"/>
  <c r="AI20" i="6" s="1"/>
  <c r="CL21" i="4"/>
  <c r="CI22" i="4"/>
  <c r="BJ23" i="6"/>
  <c r="BB23" i="6"/>
  <c r="AS23" i="6"/>
  <c r="AI23" i="6"/>
  <c r="T23" i="6"/>
  <c r="BY23" i="6"/>
  <c r="BH23" i="6"/>
  <c r="AZ23" i="6"/>
  <c r="AO23" i="6"/>
  <c r="AQ23" i="6" s="1"/>
  <c r="AF23" i="6"/>
  <c r="N23" i="6"/>
  <c r="BG23" i="6"/>
  <c r="AY23" i="6"/>
  <c r="AN23" i="6"/>
  <c r="AD23" i="6"/>
  <c r="L23" i="6"/>
  <c r="BL23" i="6"/>
  <c r="BD23" i="6"/>
  <c r="AU23" i="6"/>
  <c r="AK23" i="6"/>
  <c r="V23" i="6"/>
  <c r="I23" i="6"/>
  <c r="BC23" i="6"/>
  <c r="AJ23" i="6"/>
  <c r="G23" i="6"/>
  <c r="BZ23" i="6"/>
  <c r="BA23" i="6"/>
  <c r="AG23" i="6"/>
  <c r="AX23" i="6"/>
  <c r="AC23" i="6"/>
  <c r="BM23" i="6"/>
  <c r="AW23" i="6"/>
  <c r="AB23" i="6"/>
  <c r="BK23" i="6"/>
  <c r="AT23" i="6"/>
  <c r="U23" i="6"/>
  <c r="BI23" i="6"/>
  <c r="Q23" i="6"/>
  <c r="BE23" i="6"/>
  <c r="AL23" i="6"/>
  <c r="J23" i="6"/>
  <c r="BF23" i="6"/>
  <c r="AM23" i="6"/>
  <c r="K23" i="6"/>
  <c r="CD23" i="4"/>
  <c r="BB26" i="4"/>
  <c r="CN26" i="4" s="1"/>
  <c r="CC26" i="4"/>
  <c r="X28" i="4"/>
  <c r="CJ28" i="4" s="1"/>
  <c r="AP28" i="4"/>
  <c r="CI28" i="4"/>
  <c r="X29" i="4"/>
  <c r="B38" i="5"/>
  <c r="CD30" i="4"/>
  <c r="CL30" i="4"/>
  <c r="CI32" i="4"/>
  <c r="CM33" i="4"/>
  <c r="BB33" i="4"/>
  <c r="CN33" i="4" s="1"/>
  <c r="BK34" i="6"/>
  <c r="BC34" i="6"/>
  <c r="AT34" i="6"/>
  <c r="AJ34" i="6"/>
  <c r="U34" i="6"/>
  <c r="G34" i="6"/>
  <c r="BJ34" i="6"/>
  <c r="BB34" i="6"/>
  <c r="AS34" i="6"/>
  <c r="AI34" i="6"/>
  <c r="T34" i="6"/>
  <c r="BY34" i="6"/>
  <c r="BH34" i="6"/>
  <c r="AZ34" i="6"/>
  <c r="AO34" i="6"/>
  <c r="AQ34" i="6" s="1"/>
  <c r="AF34" i="6"/>
  <c r="N34" i="6"/>
  <c r="BG34" i="6"/>
  <c r="AY34" i="6"/>
  <c r="AN34" i="6"/>
  <c r="AD34" i="6"/>
  <c r="L34" i="6"/>
  <c r="BF34" i="6"/>
  <c r="AX34" i="6"/>
  <c r="AM34" i="6"/>
  <c r="AC34" i="6"/>
  <c r="K34" i="6"/>
  <c r="BZ34" i="6"/>
  <c r="AU34" i="6"/>
  <c r="J34" i="6"/>
  <c r="BL34" i="6"/>
  <c r="AL34" i="6"/>
  <c r="BI34" i="6"/>
  <c r="AK34" i="6"/>
  <c r="BA34" i="6"/>
  <c r="V34" i="6"/>
  <c r="AW34" i="6"/>
  <c r="AG34" i="6"/>
  <c r="AB34" i="6"/>
  <c r="Q34" i="6"/>
  <c r="BM34" i="6"/>
  <c r="I34" i="6"/>
  <c r="BD34" i="6"/>
  <c r="BE34" i="6"/>
  <c r="X34" i="4"/>
  <c r="CP34" i="4" s="1"/>
  <c r="E48" i="5"/>
  <c r="X35" i="4"/>
  <c r="CJ35" i="4" s="1"/>
  <c r="Z39" i="4"/>
  <c r="AB39" i="4" s="1"/>
  <c r="BB40" i="4"/>
  <c r="CN40" i="4" s="1"/>
  <c r="CL41" i="4"/>
  <c r="CL48" i="4"/>
  <c r="CI49" i="4"/>
  <c r="E80" i="5"/>
  <c r="X51" i="4"/>
  <c r="CJ51" i="4" s="1"/>
  <c r="E86" i="5"/>
  <c r="X54" i="4"/>
  <c r="BB56" i="4"/>
  <c r="CN56" i="4" s="1"/>
  <c r="CL56" i="4"/>
  <c r="J97" i="5"/>
  <c r="CI60" i="4"/>
  <c r="B148" i="5"/>
  <c r="CD85" i="4"/>
  <c r="CC85" i="4"/>
  <c r="R14" i="4"/>
  <c r="CI19" i="4"/>
  <c r="AP15" i="4"/>
  <c r="AI15" i="6" s="1"/>
  <c r="CI17" i="4"/>
  <c r="BM18" i="6"/>
  <c r="BE18" i="6"/>
  <c r="AW18" i="6"/>
  <c r="AL18" i="6"/>
  <c r="AB18" i="6"/>
  <c r="J18" i="6"/>
  <c r="BK18" i="6"/>
  <c r="BC18" i="6"/>
  <c r="AT18" i="6"/>
  <c r="AJ18" i="6"/>
  <c r="U18" i="6"/>
  <c r="G18" i="6"/>
  <c r="BJ18" i="6"/>
  <c r="BB18" i="6"/>
  <c r="AS18" i="6"/>
  <c r="AI18" i="6"/>
  <c r="T18" i="6"/>
  <c r="BG18" i="6"/>
  <c r="AY18" i="6"/>
  <c r="AN18" i="6"/>
  <c r="AD18" i="6"/>
  <c r="L18" i="6"/>
  <c r="AX18" i="6"/>
  <c r="AC18" i="6"/>
  <c r="BL18" i="6"/>
  <c r="AU18" i="6"/>
  <c r="V18" i="6"/>
  <c r="BI18" i="6"/>
  <c r="Q18" i="6"/>
  <c r="BH18" i="6"/>
  <c r="AO18" i="6"/>
  <c r="AQ18" i="6" s="1"/>
  <c r="N18" i="6"/>
  <c r="BF18" i="6"/>
  <c r="AM18" i="6"/>
  <c r="K18" i="6"/>
  <c r="BD18" i="6"/>
  <c r="AK18" i="6"/>
  <c r="I18" i="6"/>
  <c r="BY18" i="6"/>
  <c r="AZ18" i="6"/>
  <c r="AF18" i="6"/>
  <c r="BZ18" i="6"/>
  <c r="BA18" i="6"/>
  <c r="AG18" i="6"/>
  <c r="CD18" i="4"/>
  <c r="Z20" i="4"/>
  <c r="AB20" i="4" s="1"/>
  <c r="BB21" i="4"/>
  <c r="CN21" i="4" s="1"/>
  <c r="CC21" i="4"/>
  <c r="X23" i="4"/>
  <c r="AP23" i="4"/>
  <c r="CI25" i="4"/>
  <c r="BK26" i="6"/>
  <c r="BC26" i="6"/>
  <c r="AT26" i="6"/>
  <c r="AJ26" i="6"/>
  <c r="U26" i="6"/>
  <c r="G26" i="6"/>
  <c r="BJ26" i="6"/>
  <c r="BB26" i="6"/>
  <c r="AS26" i="6"/>
  <c r="AI26" i="6"/>
  <c r="T26" i="6"/>
  <c r="BY26" i="6"/>
  <c r="BH26" i="6"/>
  <c r="AZ26" i="6"/>
  <c r="AO26" i="6"/>
  <c r="AQ26" i="6" s="1"/>
  <c r="AF26" i="6"/>
  <c r="N26" i="6"/>
  <c r="BG26" i="6"/>
  <c r="AY26" i="6"/>
  <c r="AN26" i="6"/>
  <c r="AD26" i="6"/>
  <c r="L26" i="6"/>
  <c r="BF26" i="6"/>
  <c r="AX26" i="6"/>
  <c r="AM26" i="6"/>
  <c r="AC26" i="6"/>
  <c r="K26" i="6"/>
  <c r="BI26" i="6"/>
  <c r="AK26" i="6"/>
  <c r="BD26" i="6"/>
  <c r="AB26" i="6"/>
  <c r="BA26" i="6"/>
  <c r="V26" i="6"/>
  <c r="BM26" i="6"/>
  <c r="I26" i="6"/>
  <c r="AL26" i="6"/>
  <c r="AG26" i="6"/>
  <c r="Q26" i="6"/>
  <c r="BZ26" i="6"/>
  <c r="J26" i="6"/>
  <c r="BL26" i="6"/>
  <c r="BE26" i="6"/>
  <c r="AU26" i="6"/>
  <c r="AW26" i="6"/>
  <c r="CD26" i="4"/>
  <c r="Z28" i="4"/>
  <c r="AB28" i="4" s="1"/>
  <c r="AP32" i="4"/>
  <c r="CL35" i="4"/>
  <c r="CI36" i="4"/>
  <c r="CC37" i="4"/>
  <c r="B56" i="5"/>
  <c r="CD39" i="4"/>
  <c r="CC39" i="4"/>
  <c r="BL42" i="6"/>
  <c r="BD42" i="6"/>
  <c r="AU42" i="6"/>
  <c r="AK42" i="6"/>
  <c r="V42" i="6"/>
  <c r="I42" i="6"/>
  <c r="BK42" i="6"/>
  <c r="BC42" i="6"/>
  <c r="AT42" i="6"/>
  <c r="AJ42" i="6"/>
  <c r="U42" i="6"/>
  <c r="G42" i="6"/>
  <c r="BJ42" i="6"/>
  <c r="BB42" i="6"/>
  <c r="AS42" i="6"/>
  <c r="AI42" i="6"/>
  <c r="T42" i="6"/>
  <c r="BZ42" i="6"/>
  <c r="BI42" i="6"/>
  <c r="BA42" i="6"/>
  <c r="AG42" i="6"/>
  <c r="Q42" i="6"/>
  <c r="BY42" i="6"/>
  <c r="BH42" i="6"/>
  <c r="AZ42" i="6"/>
  <c r="AO42" i="6"/>
  <c r="AQ42" i="6" s="1"/>
  <c r="AF42" i="6"/>
  <c r="N42" i="6"/>
  <c r="BG42" i="6"/>
  <c r="AY42" i="6"/>
  <c r="AN42" i="6"/>
  <c r="AD42" i="6"/>
  <c r="L42" i="6"/>
  <c r="BF42" i="6"/>
  <c r="AX42" i="6"/>
  <c r="AM42" i="6"/>
  <c r="AC42" i="6"/>
  <c r="K42" i="6"/>
  <c r="AL42" i="6"/>
  <c r="J42" i="6"/>
  <c r="BE42" i="6"/>
  <c r="AW42" i="6"/>
  <c r="AB42" i="6"/>
  <c r="BM42" i="6"/>
  <c r="BM43" i="6"/>
  <c r="BE43" i="6"/>
  <c r="AW43" i="6"/>
  <c r="AL43" i="6"/>
  <c r="AB43" i="6"/>
  <c r="J43" i="6"/>
  <c r="BL43" i="6"/>
  <c r="BD43" i="6"/>
  <c r="AU43" i="6"/>
  <c r="AK43" i="6"/>
  <c r="V43" i="6"/>
  <c r="I43" i="6"/>
  <c r="BK43" i="6"/>
  <c r="BC43" i="6"/>
  <c r="AT43" i="6"/>
  <c r="AJ43" i="6"/>
  <c r="U43" i="6"/>
  <c r="G43" i="6"/>
  <c r="BJ43" i="6"/>
  <c r="BB43" i="6"/>
  <c r="AS43" i="6"/>
  <c r="AI43" i="6"/>
  <c r="T43" i="6"/>
  <c r="BZ43" i="6"/>
  <c r="BI43" i="6"/>
  <c r="BA43" i="6"/>
  <c r="AG43" i="6"/>
  <c r="Q43" i="6"/>
  <c r="BY43" i="6"/>
  <c r="BH43" i="6"/>
  <c r="AZ43" i="6"/>
  <c r="AO43" i="6"/>
  <c r="AQ43" i="6" s="1"/>
  <c r="AF43" i="6"/>
  <c r="N43" i="6"/>
  <c r="BG43" i="6"/>
  <c r="AY43" i="6"/>
  <c r="AN43" i="6"/>
  <c r="AD43" i="6"/>
  <c r="L43" i="6"/>
  <c r="BF43" i="6"/>
  <c r="AM43" i="6"/>
  <c r="AC43" i="6"/>
  <c r="AX43" i="6"/>
  <c r="K43" i="6"/>
  <c r="D67" i="5"/>
  <c r="AP44" i="4"/>
  <c r="CI44" i="4"/>
  <c r="E70" i="5"/>
  <c r="X46" i="4"/>
  <c r="BJ61" i="6"/>
  <c r="BB61" i="6"/>
  <c r="AS61" i="6"/>
  <c r="AI61" i="6"/>
  <c r="BM61" i="6"/>
  <c r="BE61" i="6"/>
  <c r="AW61" i="6"/>
  <c r="AL61" i="6"/>
  <c r="AB61" i="6"/>
  <c r="J61" i="6"/>
  <c r="BY61" i="6"/>
  <c r="BF61" i="6"/>
  <c r="AT61" i="6"/>
  <c r="AF61" i="6"/>
  <c r="L61" i="6"/>
  <c r="BD61" i="6"/>
  <c r="AD61" i="6"/>
  <c r="K61" i="6"/>
  <c r="BK61" i="6"/>
  <c r="AZ61" i="6"/>
  <c r="AM61" i="6"/>
  <c r="U61" i="6"/>
  <c r="BI61" i="6"/>
  <c r="AY61" i="6"/>
  <c r="AK61" i="6"/>
  <c r="T61" i="6"/>
  <c r="BZ61" i="6"/>
  <c r="AU61" i="6"/>
  <c r="N61" i="6"/>
  <c r="AO61" i="6"/>
  <c r="AQ61" i="6" s="1"/>
  <c r="I61" i="6"/>
  <c r="BH61" i="6"/>
  <c r="AJ61" i="6"/>
  <c r="BG61" i="6"/>
  <c r="AG61" i="6"/>
  <c r="BC61" i="6"/>
  <c r="AC61" i="6"/>
  <c r="AX61" i="6"/>
  <c r="AN61" i="6"/>
  <c r="V61" i="6"/>
  <c r="Q61" i="6"/>
  <c r="G61" i="6"/>
  <c r="BL61" i="6"/>
  <c r="BA61" i="6"/>
  <c r="E102" i="5"/>
  <c r="X62" i="4"/>
  <c r="BD14" i="6"/>
  <c r="CI18" i="4"/>
  <c r="AB15" i="4"/>
  <c r="CC16" i="4"/>
  <c r="AP18" i="4"/>
  <c r="CI20" i="4"/>
  <c r="BY21" i="6"/>
  <c r="BH21" i="6"/>
  <c r="AZ21" i="6"/>
  <c r="AO21" i="6"/>
  <c r="AQ21" i="6" s="1"/>
  <c r="AF21" i="6"/>
  <c r="N21" i="6"/>
  <c r="BF21" i="6"/>
  <c r="AX21" i="6"/>
  <c r="AM21" i="6"/>
  <c r="AC21" i="6"/>
  <c r="K21" i="6"/>
  <c r="BM21" i="6"/>
  <c r="BE21" i="6"/>
  <c r="AW21" i="6"/>
  <c r="AL21" i="6"/>
  <c r="AB21" i="6"/>
  <c r="J21" i="6"/>
  <c r="BJ21" i="6"/>
  <c r="BB21" i="6"/>
  <c r="AS21" i="6"/>
  <c r="AI21" i="6"/>
  <c r="T21" i="6"/>
  <c r="BZ21" i="6"/>
  <c r="BA21" i="6"/>
  <c r="AG21" i="6"/>
  <c r="AY21" i="6"/>
  <c r="AD21" i="6"/>
  <c r="BL21" i="6"/>
  <c r="AU21" i="6"/>
  <c r="V21" i="6"/>
  <c r="BK21" i="6"/>
  <c r="AT21" i="6"/>
  <c r="U21" i="6"/>
  <c r="BI21" i="6"/>
  <c r="Q21" i="6"/>
  <c r="BG21" i="6"/>
  <c r="AN21" i="6"/>
  <c r="L21" i="6"/>
  <c r="BC21" i="6"/>
  <c r="AJ21" i="6"/>
  <c r="G21" i="6"/>
  <c r="BD21" i="6"/>
  <c r="AK21" i="6"/>
  <c r="I21" i="6"/>
  <c r="CD21" i="4"/>
  <c r="Z23" i="4"/>
  <c r="AB23" i="4" s="1"/>
  <c r="CC24" i="4"/>
  <c r="AP26" i="4"/>
  <c r="BZ32" i="6"/>
  <c r="BI32" i="6"/>
  <c r="BA32" i="6"/>
  <c r="AG32" i="6"/>
  <c r="Q32" i="6"/>
  <c r="BY32" i="6"/>
  <c r="BH32" i="6"/>
  <c r="AZ32" i="6"/>
  <c r="AO32" i="6"/>
  <c r="AQ32" i="6" s="1"/>
  <c r="AF32" i="6"/>
  <c r="N32" i="6"/>
  <c r="BF32" i="6"/>
  <c r="AX32" i="6"/>
  <c r="AM32" i="6"/>
  <c r="AC32" i="6"/>
  <c r="K32" i="6"/>
  <c r="BM32" i="6"/>
  <c r="BE32" i="6"/>
  <c r="AW32" i="6"/>
  <c r="AL32" i="6"/>
  <c r="AB32" i="6"/>
  <c r="J32" i="6"/>
  <c r="BL32" i="6"/>
  <c r="BD32" i="6"/>
  <c r="AU32" i="6"/>
  <c r="AK32" i="6"/>
  <c r="V32" i="6"/>
  <c r="I32" i="6"/>
  <c r="BC32" i="6"/>
  <c r="AD32" i="6"/>
  <c r="AY32" i="6"/>
  <c r="T32" i="6"/>
  <c r="AT32" i="6"/>
  <c r="L32" i="6"/>
  <c r="BJ32" i="6"/>
  <c r="AJ32" i="6"/>
  <c r="BG32" i="6"/>
  <c r="BB32" i="6"/>
  <c r="AS32" i="6"/>
  <c r="AN32" i="6"/>
  <c r="AI32" i="6"/>
  <c r="U32" i="6"/>
  <c r="BK32" i="6"/>
  <c r="G32" i="6"/>
  <c r="CI33" i="4"/>
  <c r="CC34" i="4"/>
  <c r="B46" i="5"/>
  <c r="D47" i="5"/>
  <c r="E50" i="5"/>
  <c r="X36" i="4"/>
  <c r="CP36" i="4" s="1"/>
  <c r="CL40" i="4"/>
  <c r="B66" i="5"/>
  <c r="CD44" i="4"/>
  <c r="CC44" i="4"/>
  <c r="C67" i="5"/>
  <c r="CO44" i="4"/>
  <c r="CK44" i="4"/>
  <c r="CD47" i="4"/>
  <c r="CC47" i="4"/>
  <c r="B72" i="5"/>
  <c r="BG50" i="6"/>
  <c r="AY50" i="6"/>
  <c r="AN50" i="6"/>
  <c r="AD50" i="6"/>
  <c r="L50" i="6"/>
  <c r="BF50" i="6"/>
  <c r="AX50" i="6"/>
  <c r="AM50" i="6"/>
  <c r="AC50" i="6"/>
  <c r="K50" i="6"/>
  <c r="BL50" i="6"/>
  <c r="BD50" i="6"/>
  <c r="AU50" i="6"/>
  <c r="AK50" i="6"/>
  <c r="V50" i="6"/>
  <c r="I50" i="6"/>
  <c r="BK50" i="6"/>
  <c r="BC50" i="6"/>
  <c r="AT50" i="6"/>
  <c r="AJ50" i="6"/>
  <c r="U50" i="6"/>
  <c r="G50" i="6"/>
  <c r="BJ50" i="6"/>
  <c r="BB50" i="6"/>
  <c r="AS50" i="6"/>
  <c r="AI50" i="6"/>
  <c r="T50" i="6"/>
  <c r="BZ50" i="6"/>
  <c r="AW50" i="6"/>
  <c r="N50" i="6"/>
  <c r="BY50" i="6"/>
  <c r="J50" i="6"/>
  <c r="BM50" i="6"/>
  <c r="AO50" i="6"/>
  <c r="AQ50" i="6" s="1"/>
  <c r="BI50" i="6"/>
  <c r="AL50" i="6"/>
  <c r="BH50" i="6"/>
  <c r="AG50" i="6"/>
  <c r="BE50" i="6"/>
  <c r="AF50" i="6"/>
  <c r="BA50" i="6"/>
  <c r="AB50" i="6"/>
  <c r="Q50" i="6"/>
  <c r="AZ50" i="6"/>
  <c r="CM51" i="4"/>
  <c r="BB51" i="4"/>
  <c r="CN51" i="4" s="1"/>
  <c r="J91" i="5"/>
  <c r="CM65" i="4"/>
  <c r="J115" i="5"/>
  <c r="BJ71" i="6"/>
  <c r="BB71" i="6"/>
  <c r="AS71" i="6"/>
  <c r="AI71" i="6"/>
  <c r="T71" i="6"/>
  <c r="BY71" i="6"/>
  <c r="BH71" i="6"/>
  <c r="AZ71" i="6"/>
  <c r="AO71" i="6"/>
  <c r="AQ71" i="6" s="1"/>
  <c r="AF71" i="6"/>
  <c r="N71" i="6"/>
  <c r="BF71" i="6"/>
  <c r="AX71" i="6"/>
  <c r="AM71" i="6"/>
  <c r="AC71" i="6"/>
  <c r="K71" i="6"/>
  <c r="BL71" i="6"/>
  <c r="AY71" i="6"/>
  <c r="AJ71" i="6"/>
  <c r="J71" i="6"/>
  <c r="BE71" i="6"/>
  <c r="V71" i="6"/>
  <c r="BZ71" i="6"/>
  <c r="BD71" i="6"/>
  <c r="AN71" i="6"/>
  <c r="U71" i="6"/>
  <c r="AW71" i="6"/>
  <c r="Q71" i="6"/>
  <c r="AU71" i="6"/>
  <c r="L71" i="6"/>
  <c r="BI71" i="6"/>
  <c r="AK71" i="6"/>
  <c r="BG71" i="6"/>
  <c r="AG71" i="6"/>
  <c r="AB71" i="6"/>
  <c r="BM71" i="6"/>
  <c r="I71" i="6"/>
  <c r="BC71" i="6"/>
  <c r="BA71" i="6"/>
  <c r="AT71" i="6"/>
  <c r="BK71" i="6"/>
  <c r="AL71" i="6"/>
  <c r="AD71" i="6"/>
  <c r="G71" i="6"/>
  <c r="E164" i="5"/>
  <c r="X93" i="4"/>
  <c r="CJ93" i="4" s="1"/>
  <c r="CI15" i="4"/>
  <c r="BK16" i="6"/>
  <c r="BC16" i="6"/>
  <c r="AT16" i="6"/>
  <c r="AJ16" i="6"/>
  <c r="U16" i="6"/>
  <c r="G16" i="6"/>
  <c r="BZ16" i="6"/>
  <c r="BI16" i="6"/>
  <c r="BA16" i="6"/>
  <c r="AG16" i="6"/>
  <c r="Q16" i="6"/>
  <c r="BY16" i="6"/>
  <c r="BH16" i="6"/>
  <c r="AZ16" i="6"/>
  <c r="AO16" i="6"/>
  <c r="AQ16" i="6" s="1"/>
  <c r="AF16" i="6"/>
  <c r="N16" i="6"/>
  <c r="BJ16" i="6"/>
  <c r="AW16" i="6"/>
  <c r="AD16" i="6"/>
  <c r="I16" i="6"/>
  <c r="BG16" i="6"/>
  <c r="AU16" i="6"/>
  <c r="AC16" i="6"/>
  <c r="BF16" i="6"/>
  <c r="AS16" i="6"/>
  <c r="AB16" i="6"/>
  <c r="BE16" i="6"/>
  <c r="AN16" i="6"/>
  <c r="V16" i="6"/>
  <c r="BD16" i="6"/>
  <c r="AM16" i="6"/>
  <c r="T16" i="6"/>
  <c r="BB16" i="6"/>
  <c r="AL16" i="6"/>
  <c r="L16" i="6"/>
  <c r="BL16" i="6"/>
  <c r="AX16" i="6"/>
  <c r="AI16" i="6"/>
  <c r="J16" i="6"/>
  <c r="AY16" i="6"/>
  <c r="AK16" i="6"/>
  <c r="K16" i="6"/>
  <c r="BM16" i="6"/>
  <c r="Z18" i="4"/>
  <c r="AB18" i="4" s="1"/>
  <c r="X21" i="4"/>
  <c r="CI23" i="4"/>
  <c r="BZ24" i="6"/>
  <c r="BI24" i="6"/>
  <c r="BA24" i="6"/>
  <c r="BM24" i="6"/>
  <c r="BL24" i="6"/>
  <c r="BD24" i="6"/>
  <c r="AU24" i="6"/>
  <c r="BF24" i="6"/>
  <c r="AT24" i="6"/>
  <c r="AJ24" i="6"/>
  <c r="U24" i="6"/>
  <c r="G24" i="6"/>
  <c r="BY24" i="6"/>
  <c r="BC24" i="6"/>
  <c r="AG24" i="6"/>
  <c r="Q24" i="6"/>
  <c r="BB24" i="6"/>
  <c r="AO24" i="6"/>
  <c r="AQ24" i="6" s="1"/>
  <c r="AF24" i="6"/>
  <c r="N24" i="6"/>
  <c r="BH24" i="6"/>
  <c r="AX24" i="6"/>
  <c r="AL24" i="6"/>
  <c r="AB24" i="6"/>
  <c r="J24" i="6"/>
  <c r="BG24" i="6"/>
  <c r="AK24" i="6"/>
  <c r="I24" i="6"/>
  <c r="BE24" i="6"/>
  <c r="AI24" i="6"/>
  <c r="AZ24" i="6"/>
  <c r="AD24" i="6"/>
  <c r="AY24" i="6"/>
  <c r="AC24" i="6"/>
  <c r="AW24" i="6"/>
  <c r="V24" i="6"/>
  <c r="AS24" i="6"/>
  <c r="T24" i="6"/>
  <c r="BJ24" i="6"/>
  <c r="AM24" i="6"/>
  <c r="K24" i="6"/>
  <c r="AN24" i="6"/>
  <c r="L24" i="6"/>
  <c r="Z26" i="4"/>
  <c r="AB26" i="4" s="1"/>
  <c r="AP31" i="4"/>
  <c r="BL35" i="6"/>
  <c r="BD35" i="6"/>
  <c r="AU35" i="6"/>
  <c r="AK35" i="6"/>
  <c r="V35" i="6"/>
  <c r="I35" i="6"/>
  <c r="BK35" i="6"/>
  <c r="BC35" i="6"/>
  <c r="AT35" i="6"/>
  <c r="AJ35" i="6"/>
  <c r="U35" i="6"/>
  <c r="G35" i="6"/>
  <c r="BZ35" i="6"/>
  <c r="BI35" i="6"/>
  <c r="BA35" i="6"/>
  <c r="AG35" i="6"/>
  <c r="Q35" i="6"/>
  <c r="BY35" i="6"/>
  <c r="BH35" i="6"/>
  <c r="AZ35" i="6"/>
  <c r="AO35" i="6"/>
  <c r="AQ35" i="6" s="1"/>
  <c r="AF35" i="6"/>
  <c r="N35" i="6"/>
  <c r="BG35" i="6"/>
  <c r="AY35" i="6"/>
  <c r="AN35" i="6"/>
  <c r="AD35" i="6"/>
  <c r="L35" i="6"/>
  <c r="BM35" i="6"/>
  <c r="AM35" i="6"/>
  <c r="BF35" i="6"/>
  <c r="AI35" i="6"/>
  <c r="BE35" i="6"/>
  <c r="AC35" i="6"/>
  <c r="AW35" i="6"/>
  <c r="K35" i="6"/>
  <c r="AS35" i="6"/>
  <c r="AL35" i="6"/>
  <c r="AB35" i="6"/>
  <c r="T35" i="6"/>
  <c r="J35" i="6"/>
  <c r="BJ35" i="6"/>
  <c r="AX35" i="6"/>
  <c r="BB35" i="6"/>
  <c r="E60" i="5"/>
  <c r="X41" i="4"/>
  <c r="CJ41" i="4" s="1"/>
  <c r="B62" i="5"/>
  <c r="CC42" i="4"/>
  <c r="D63" i="5"/>
  <c r="D77" i="5"/>
  <c r="Z49" i="4"/>
  <c r="AB49" i="4" s="1"/>
  <c r="AP49" i="4"/>
  <c r="CL51" i="4"/>
  <c r="CI52" i="4"/>
  <c r="B134" i="5"/>
  <c r="CD78" i="4"/>
  <c r="CC78" i="4"/>
  <c r="J61" i="5"/>
  <c r="CI57" i="4"/>
  <c r="BG58" i="6"/>
  <c r="AY58" i="6"/>
  <c r="AN58" i="6"/>
  <c r="AD58" i="6"/>
  <c r="L58" i="6"/>
  <c r="BF58" i="6"/>
  <c r="AX58" i="6"/>
  <c r="AM58" i="6"/>
  <c r="AC58" i="6"/>
  <c r="K58" i="6"/>
  <c r="BK58" i="6"/>
  <c r="BC58" i="6"/>
  <c r="AT58" i="6"/>
  <c r="AJ58" i="6"/>
  <c r="U58" i="6"/>
  <c r="G58" i="6"/>
  <c r="BJ58" i="6"/>
  <c r="BB58" i="6"/>
  <c r="AS58" i="6"/>
  <c r="AI58" i="6"/>
  <c r="T58" i="6"/>
  <c r="BY58" i="6"/>
  <c r="AZ58" i="6"/>
  <c r="AF58" i="6"/>
  <c r="BM58" i="6"/>
  <c r="AW58" i="6"/>
  <c r="AB58" i="6"/>
  <c r="BI58" i="6"/>
  <c r="Q58" i="6"/>
  <c r="BH58" i="6"/>
  <c r="AO58" i="6"/>
  <c r="AQ58" i="6" s="1"/>
  <c r="N58" i="6"/>
  <c r="BE58" i="6"/>
  <c r="AL58" i="6"/>
  <c r="J58" i="6"/>
  <c r="BA58" i="6"/>
  <c r="AU58" i="6"/>
  <c r="AK58" i="6"/>
  <c r="AG58" i="6"/>
  <c r="V58" i="6"/>
  <c r="BZ58" i="6"/>
  <c r="I58" i="6"/>
  <c r="BL58" i="6"/>
  <c r="BD58" i="6"/>
  <c r="D113" i="5"/>
  <c r="Z67" i="4"/>
  <c r="AB67" i="4" s="1"/>
  <c r="BY69" i="6"/>
  <c r="BH69" i="6"/>
  <c r="AZ69" i="6"/>
  <c r="AO69" i="6"/>
  <c r="AQ69" i="6" s="1"/>
  <c r="AF69" i="6"/>
  <c r="N69" i="6"/>
  <c r="BF69" i="6"/>
  <c r="AX69" i="6"/>
  <c r="AM69" i="6"/>
  <c r="AC69" i="6"/>
  <c r="K69" i="6"/>
  <c r="BL69" i="6"/>
  <c r="BD69" i="6"/>
  <c r="AU69" i="6"/>
  <c r="AK69" i="6"/>
  <c r="V69" i="6"/>
  <c r="I69" i="6"/>
  <c r="BZ69" i="6"/>
  <c r="BC69" i="6"/>
  <c r="AN69" i="6"/>
  <c r="T69" i="6"/>
  <c r="BJ69" i="6"/>
  <c r="AW69" i="6"/>
  <c r="AG69" i="6"/>
  <c r="G69" i="6"/>
  <c r="BI69" i="6"/>
  <c r="AT69" i="6"/>
  <c r="AD69" i="6"/>
  <c r="BK69" i="6"/>
  <c r="AL69" i="6"/>
  <c r="BG69" i="6"/>
  <c r="AJ69" i="6"/>
  <c r="BA69" i="6"/>
  <c r="U69" i="6"/>
  <c r="AY69" i="6"/>
  <c r="Q69" i="6"/>
  <c r="AI69" i="6"/>
  <c r="L69" i="6"/>
  <c r="BM69" i="6"/>
  <c r="J69" i="6"/>
  <c r="BE69" i="6"/>
  <c r="BB69" i="6"/>
  <c r="AS69" i="6"/>
  <c r="AB69" i="6"/>
  <c r="CM81" i="4"/>
  <c r="BB81" i="4"/>
  <c r="CN81" i="4" s="1"/>
  <c r="J145" i="5"/>
  <c r="CM98" i="4"/>
  <c r="BB98" i="4"/>
  <c r="CN98" i="4" s="1"/>
  <c r="CL98" i="4"/>
  <c r="BZ100" i="6"/>
  <c r="BI100" i="6"/>
  <c r="BA100" i="6"/>
  <c r="AG100" i="6"/>
  <c r="Q100" i="6"/>
  <c r="BY100" i="6"/>
  <c r="BH100" i="6"/>
  <c r="AZ100" i="6"/>
  <c r="AO100" i="6"/>
  <c r="AQ100" i="6" s="1"/>
  <c r="AF100" i="6"/>
  <c r="N100" i="6"/>
  <c r="BG100" i="6"/>
  <c r="AY100" i="6"/>
  <c r="AN100" i="6"/>
  <c r="AD100" i="6"/>
  <c r="L100" i="6"/>
  <c r="BF100" i="6"/>
  <c r="AX100" i="6"/>
  <c r="AM100" i="6"/>
  <c r="AC100" i="6"/>
  <c r="K100" i="6"/>
  <c r="BL100" i="6"/>
  <c r="BD100" i="6"/>
  <c r="AU100" i="6"/>
  <c r="AK100" i="6"/>
  <c r="V100" i="6"/>
  <c r="I100" i="6"/>
  <c r="BK100" i="6"/>
  <c r="BC100" i="6"/>
  <c r="AT100" i="6"/>
  <c r="AJ100" i="6"/>
  <c r="U100" i="6"/>
  <c r="G100" i="6"/>
  <c r="BB100" i="6"/>
  <c r="AW100" i="6"/>
  <c r="AS100" i="6"/>
  <c r="AL100" i="6"/>
  <c r="BM100" i="6"/>
  <c r="AB100" i="6"/>
  <c r="BJ100" i="6"/>
  <c r="T100" i="6"/>
  <c r="AI100" i="6"/>
  <c r="J100" i="6"/>
  <c r="BE100" i="6"/>
  <c r="CM101" i="4"/>
  <c r="CI47" i="4"/>
  <c r="BM48" i="6"/>
  <c r="BE48" i="6"/>
  <c r="AW48" i="6"/>
  <c r="AL48" i="6"/>
  <c r="AB48" i="6"/>
  <c r="BL48" i="6"/>
  <c r="BD48" i="6"/>
  <c r="AU48" i="6"/>
  <c r="AK48" i="6"/>
  <c r="V48" i="6"/>
  <c r="I48" i="6"/>
  <c r="BJ48" i="6"/>
  <c r="BB48" i="6"/>
  <c r="AS48" i="6"/>
  <c r="AI48" i="6"/>
  <c r="T48" i="6"/>
  <c r="BZ48" i="6"/>
  <c r="BI48" i="6"/>
  <c r="BA48" i="6"/>
  <c r="BY48" i="6"/>
  <c r="BH48" i="6"/>
  <c r="AZ48" i="6"/>
  <c r="BF48" i="6"/>
  <c r="AJ48" i="6"/>
  <c r="L48" i="6"/>
  <c r="BC48" i="6"/>
  <c r="AG48" i="6"/>
  <c r="K48" i="6"/>
  <c r="AY48" i="6"/>
  <c r="AF48" i="6"/>
  <c r="J48" i="6"/>
  <c r="AX48" i="6"/>
  <c r="AD48" i="6"/>
  <c r="G48" i="6"/>
  <c r="AT48" i="6"/>
  <c r="AC48" i="6"/>
  <c r="AO48" i="6"/>
  <c r="AQ48" i="6" s="1"/>
  <c r="U48" i="6"/>
  <c r="BK48" i="6"/>
  <c r="AN48" i="6"/>
  <c r="Q48" i="6"/>
  <c r="AM48" i="6"/>
  <c r="N48" i="6"/>
  <c r="BG48" i="6"/>
  <c r="Z50" i="4"/>
  <c r="AB50" i="4" s="1"/>
  <c r="CI55" i="4"/>
  <c r="BM56" i="6"/>
  <c r="BE56" i="6"/>
  <c r="AW56" i="6"/>
  <c r="AL56" i="6"/>
  <c r="AB56" i="6"/>
  <c r="J56" i="6"/>
  <c r="BL56" i="6"/>
  <c r="BD56" i="6"/>
  <c r="AU56" i="6"/>
  <c r="AK56" i="6"/>
  <c r="V56" i="6"/>
  <c r="I56" i="6"/>
  <c r="BZ56" i="6"/>
  <c r="BI56" i="6"/>
  <c r="BA56" i="6"/>
  <c r="AG56" i="6"/>
  <c r="Q56" i="6"/>
  <c r="BY56" i="6"/>
  <c r="BH56" i="6"/>
  <c r="AZ56" i="6"/>
  <c r="AO56" i="6"/>
  <c r="AQ56" i="6" s="1"/>
  <c r="AF56" i="6"/>
  <c r="N56" i="6"/>
  <c r="AX56" i="6"/>
  <c r="AC56" i="6"/>
  <c r="BK56" i="6"/>
  <c r="AT56" i="6"/>
  <c r="U56" i="6"/>
  <c r="BG56" i="6"/>
  <c r="AN56" i="6"/>
  <c r="L56" i="6"/>
  <c r="BF56" i="6"/>
  <c r="AM56" i="6"/>
  <c r="K56" i="6"/>
  <c r="BC56" i="6"/>
  <c r="AJ56" i="6"/>
  <c r="G56" i="6"/>
  <c r="BJ56" i="6"/>
  <c r="BB56" i="6"/>
  <c r="AY56" i="6"/>
  <c r="AS56" i="6"/>
  <c r="AI56" i="6"/>
  <c r="AD56" i="6"/>
  <c r="T56" i="6"/>
  <c r="Z58" i="4"/>
  <c r="AB58" i="4" s="1"/>
  <c r="CL62" i="4"/>
  <c r="CI63" i="4"/>
  <c r="BK64" i="6"/>
  <c r="BC64" i="6"/>
  <c r="AT64" i="6"/>
  <c r="AJ64" i="6"/>
  <c r="U64" i="6"/>
  <c r="G64" i="6"/>
  <c r="BL64" i="6"/>
  <c r="BB64" i="6"/>
  <c r="AF64" i="6"/>
  <c r="L64" i="6"/>
  <c r="BY64" i="6"/>
  <c r="BG64" i="6"/>
  <c r="AX64" i="6"/>
  <c r="AL64" i="6"/>
  <c r="V64" i="6"/>
  <c r="BF64" i="6"/>
  <c r="AW64" i="6"/>
  <c r="AK64" i="6"/>
  <c r="T64" i="6"/>
  <c r="BD64" i="6"/>
  <c r="AM64" i="6"/>
  <c r="K64" i="6"/>
  <c r="BZ64" i="6"/>
  <c r="BA64" i="6"/>
  <c r="AI64" i="6"/>
  <c r="J64" i="6"/>
  <c r="BJ64" i="6"/>
  <c r="AU64" i="6"/>
  <c r="AC64" i="6"/>
  <c r="BI64" i="6"/>
  <c r="AS64" i="6"/>
  <c r="AB64" i="6"/>
  <c r="AN64" i="6"/>
  <c r="AG64" i="6"/>
  <c r="BH64" i="6"/>
  <c r="Q64" i="6"/>
  <c r="BE64" i="6"/>
  <c r="N64" i="6"/>
  <c r="AZ64" i="6"/>
  <c r="I64" i="6"/>
  <c r="AY64" i="6"/>
  <c r="AO64" i="6"/>
  <c r="AQ64" i="6" s="1"/>
  <c r="AD64" i="6"/>
  <c r="BM64" i="6"/>
  <c r="CI68" i="4"/>
  <c r="B116" i="5"/>
  <c r="CC69" i="4"/>
  <c r="CM69" i="4"/>
  <c r="BB69" i="4"/>
  <c r="CN69" i="4" s="1"/>
  <c r="CD69" i="4"/>
  <c r="D129" i="5"/>
  <c r="Z75" i="4"/>
  <c r="AB75" i="4" s="1"/>
  <c r="AP75" i="4"/>
  <c r="BF77" i="6"/>
  <c r="AX77" i="6"/>
  <c r="AM77" i="6"/>
  <c r="AC77" i="6"/>
  <c r="K77" i="6"/>
  <c r="BM77" i="6"/>
  <c r="BL77" i="6"/>
  <c r="BD77" i="6"/>
  <c r="AU77" i="6"/>
  <c r="AK77" i="6"/>
  <c r="V77" i="6"/>
  <c r="I77" i="6"/>
  <c r="BK77" i="6"/>
  <c r="BC77" i="6"/>
  <c r="AT77" i="6"/>
  <c r="AJ77" i="6"/>
  <c r="U77" i="6"/>
  <c r="G77" i="6"/>
  <c r="BY77" i="6"/>
  <c r="BA77" i="6"/>
  <c r="AL77" i="6"/>
  <c r="N77" i="6"/>
  <c r="BJ77" i="6"/>
  <c r="AY77" i="6"/>
  <c r="AG77" i="6"/>
  <c r="J77" i="6"/>
  <c r="BH77" i="6"/>
  <c r="AS77" i="6"/>
  <c r="AD77" i="6"/>
  <c r="BE77" i="6"/>
  <c r="AF77" i="6"/>
  <c r="BZ77" i="6"/>
  <c r="L77" i="6"/>
  <c r="AO77" i="6"/>
  <c r="AQ77" i="6" s="1"/>
  <c r="AZ77" i="6"/>
  <c r="AW77" i="6"/>
  <c r="AB77" i="6"/>
  <c r="BI77" i="6"/>
  <c r="T77" i="6"/>
  <c r="BB77" i="6"/>
  <c r="AN77" i="6"/>
  <c r="Q77" i="6"/>
  <c r="BG77" i="6"/>
  <c r="AI77" i="6"/>
  <c r="CM82" i="4"/>
  <c r="BB82" i="4"/>
  <c r="CN82" i="4" s="1"/>
  <c r="CM92" i="4"/>
  <c r="D177" i="5"/>
  <c r="Z99" i="4"/>
  <c r="AB99" i="4" s="1"/>
  <c r="AP99" i="4"/>
  <c r="D39" i="5"/>
  <c r="CL49" i="4"/>
  <c r="CI50" i="4"/>
  <c r="BY51" i="6"/>
  <c r="BH51" i="6"/>
  <c r="AZ51" i="6"/>
  <c r="AO51" i="6"/>
  <c r="AQ51" i="6" s="1"/>
  <c r="AF51" i="6"/>
  <c r="N51" i="6"/>
  <c r="BG51" i="6"/>
  <c r="AY51" i="6"/>
  <c r="AN51" i="6"/>
  <c r="AD51" i="6"/>
  <c r="L51" i="6"/>
  <c r="BM51" i="6"/>
  <c r="BE51" i="6"/>
  <c r="AW51" i="6"/>
  <c r="AL51" i="6"/>
  <c r="AB51" i="6"/>
  <c r="J51" i="6"/>
  <c r="BL51" i="6"/>
  <c r="BD51" i="6"/>
  <c r="AU51" i="6"/>
  <c r="AK51" i="6"/>
  <c r="V51" i="6"/>
  <c r="I51" i="6"/>
  <c r="BK51" i="6"/>
  <c r="BC51" i="6"/>
  <c r="AT51" i="6"/>
  <c r="AJ51" i="6"/>
  <c r="U51" i="6"/>
  <c r="G51" i="6"/>
  <c r="BJ51" i="6"/>
  <c r="AM51" i="6"/>
  <c r="BI51" i="6"/>
  <c r="AI51" i="6"/>
  <c r="BF51" i="6"/>
  <c r="AG51" i="6"/>
  <c r="BB51" i="6"/>
  <c r="AC51" i="6"/>
  <c r="BA51" i="6"/>
  <c r="T51" i="6"/>
  <c r="AX51" i="6"/>
  <c r="Q51" i="6"/>
  <c r="K51" i="6"/>
  <c r="BZ51" i="6"/>
  <c r="AS51" i="6"/>
  <c r="CL57" i="4"/>
  <c r="CI58" i="4"/>
  <c r="BY59" i="6"/>
  <c r="BH59" i="6"/>
  <c r="AZ59" i="6"/>
  <c r="AO59" i="6"/>
  <c r="AQ59" i="6" s="1"/>
  <c r="AF59" i="6"/>
  <c r="N59" i="6"/>
  <c r="BG59" i="6"/>
  <c r="AY59" i="6"/>
  <c r="AN59" i="6"/>
  <c r="AD59" i="6"/>
  <c r="L59" i="6"/>
  <c r="BL59" i="6"/>
  <c r="BD59" i="6"/>
  <c r="AU59" i="6"/>
  <c r="AK59" i="6"/>
  <c r="V59" i="6"/>
  <c r="I59" i="6"/>
  <c r="BK59" i="6"/>
  <c r="BC59" i="6"/>
  <c r="AT59" i="6"/>
  <c r="AJ59" i="6"/>
  <c r="U59" i="6"/>
  <c r="G59" i="6"/>
  <c r="BZ59" i="6"/>
  <c r="BA59" i="6"/>
  <c r="AG59" i="6"/>
  <c r="AX59" i="6"/>
  <c r="AC59" i="6"/>
  <c r="BJ59" i="6"/>
  <c r="AS59" i="6"/>
  <c r="T59" i="6"/>
  <c r="BI59" i="6"/>
  <c r="Q59" i="6"/>
  <c r="BF59" i="6"/>
  <c r="AM59" i="6"/>
  <c r="K59" i="6"/>
  <c r="AW59" i="6"/>
  <c r="AL59" i="6"/>
  <c r="AI59" i="6"/>
  <c r="AB59" i="6"/>
  <c r="J59" i="6"/>
  <c r="BM59" i="6"/>
  <c r="BE59" i="6"/>
  <c r="BB59" i="6"/>
  <c r="BB62" i="4"/>
  <c r="CN62" i="4" s="1"/>
  <c r="CM90" i="4"/>
  <c r="BB90" i="4"/>
  <c r="CN90" i="4" s="1"/>
  <c r="CL90" i="4"/>
  <c r="D175" i="5"/>
  <c r="Z98" i="4"/>
  <c r="AB98" i="4" s="1"/>
  <c r="AP98" i="4"/>
  <c r="B180" i="5"/>
  <c r="CD101" i="4"/>
  <c r="CC101" i="4"/>
  <c r="D59" i="5"/>
  <c r="B70" i="5"/>
  <c r="BG30" i="6"/>
  <c r="AY30" i="6"/>
  <c r="AN30" i="6"/>
  <c r="AD30" i="6"/>
  <c r="L30" i="6"/>
  <c r="BF30" i="6"/>
  <c r="AX30" i="6"/>
  <c r="AM30" i="6"/>
  <c r="AC30" i="6"/>
  <c r="K30" i="6"/>
  <c r="BL30" i="6"/>
  <c r="BD30" i="6"/>
  <c r="AU30" i="6"/>
  <c r="AK30" i="6"/>
  <c r="V30" i="6"/>
  <c r="I30" i="6"/>
  <c r="BK30" i="6"/>
  <c r="BC30" i="6"/>
  <c r="AT30" i="6"/>
  <c r="AJ30" i="6"/>
  <c r="U30" i="6"/>
  <c r="G30" i="6"/>
  <c r="BJ30" i="6"/>
  <c r="BB30" i="6"/>
  <c r="AS30" i="6"/>
  <c r="AI30" i="6"/>
  <c r="T30" i="6"/>
  <c r="BM30" i="6"/>
  <c r="AO30" i="6"/>
  <c r="AQ30" i="6" s="1"/>
  <c r="BH30" i="6"/>
  <c r="AG30" i="6"/>
  <c r="BE30" i="6"/>
  <c r="AF30" i="6"/>
  <c r="BZ30" i="6"/>
  <c r="AW30" i="6"/>
  <c r="N30" i="6"/>
  <c r="BY30" i="6"/>
  <c r="J30" i="6"/>
  <c r="BI30" i="6"/>
  <c r="BA30" i="6"/>
  <c r="AZ30" i="6"/>
  <c r="AL30" i="6"/>
  <c r="Q30" i="6"/>
  <c r="AB30" i="6"/>
  <c r="AP35" i="4"/>
  <c r="CI37" i="4"/>
  <c r="BG38" i="6"/>
  <c r="AY38" i="6"/>
  <c r="AN38" i="6"/>
  <c r="AD38" i="6"/>
  <c r="L38" i="6"/>
  <c r="BF38" i="6"/>
  <c r="AX38" i="6"/>
  <c r="AM38" i="6"/>
  <c r="AC38" i="6"/>
  <c r="K38" i="6"/>
  <c r="BL38" i="6"/>
  <c r="BD38" i="6"/>
  <c r="AU38" i="6"/>
  <c r="AK38" i="6"/>
  <c r="V38" i="6"/>
  <c r="I38" i="6"/>
  <c r="BK38" i="6"/>
  <c r="BC38" i="6"/>
  <c r="AT38" i="6"/>
  <c r="AJ38" i="6"/>
  <c r="U38" i="6"/>
  <c r="G38" i="6"/>
  <c r="BJ38" i="6"/>
  <c r="BB38" i="6"/>
  <c r="AS38" i="6"/>
  <c r="AI38" i="6"/>
  <c r="T38" i="6"/>
  <c r="AZ38" i="6"/>
  <c r="Q38" i="6"/>
  <c r="BY38" i="6"/>
  <c r="J38" i="6"/>
  <c r="BM38" i="6"/>
  <c r="AO38" i="6"/>
  <c r="AQ38" i="6" s="1"/>
  <c r="BE38" i="6"/>
  <c r="AF38" i="6"/>
  <c r="AB38" i="6"/>
  <c r="BZ38" i="6"/>
  <c r="N38" i="6"/>
  <c r="BI38" i="6"/>
  <c r="BH38" i="6"/>
  <c r="BA38" i="6"/>
  <c r="AW38" i="6"/>
  <c r="AG38" i="6"/>
  <c r="AL38" i="6"/>
  <c r="CD38" i="4"/>
  <c r="Z40" i="4"/>
  <c r="AB40" i="4" s="1"/>
  <c r="CI45" i="4"/>
  <c r="BY46" i="6"/>
  <c r="BH46" i="6"/>
  <c r="AZ46" i="6"/>
  <c r="AO46" i="6"/>
  <c r="AQ46" i="6" s="1"/>
  <c r="AF46" i="6"/>
  <c r="N46" i="6"/>
  <c r="BG46" i="6"/>
  <c r="AY46" i="6"/>
  <c r="AN46" i="6"/>
  <c r="AD46" i="6"/>
  <c r="L46" i="6"/>
  <c r="BF46" i="6"/>
  <c r="AX46" i="6"/>
  <c r="AM46" i="6"/>
  <c r="AC46" i="6"/>
  <c r="K46" i="6"/>
  <c r="BM46" i="6"/>
  <c r="BE46" i="6"/>
  <c r="AW46" i="6"/>
  <c r="AL46" i="6"/>
  <c r="AB46" i="6"/>
  <c r="J46" i="6"/>
  <c r="BL46" i="6"/>
  <c r="BD46" i="6"/>
  <c r="AU46" i="6"/>
  <c r="AK46" i="6"/>
  <c r="V46" i="6"/>
  <c r="I46" i="6"/>
  <c r="BK46" i="6"/>
  <c r="BC46" i="6"/>
  <c r="AT46" i="6"/>
  <c r="AJ46" i="6"/>
  <c r="U46" i="6"/>
  <c r="G46" i="6"/>
  <c r="BJ46" i="6"/>
  <c r="BB46" i="6"/>
  <c r="AS46" i="6"/>
  <c r="AI46" i="6"/>
  <c r="T46" i="6"/>
  <c r="Q46" i="6"/>
  <c r="BI46" i="6"/>
  <c r="BZ46" i="6"/>
  <c r="BA46" i="6"/>
  <c r="AG46" i="6"/>
  <c r="Z48" i="4"/>
  <c r="AB48" i="4" s="1"/>
  <c r="BB49" i="4"/>
  <c r="CN49" i="4" s="1"/>
  <c r="CI53" i="4"/>
  <c r="BK54" i="6"/>
  <c r="BC54" i="6"/>
  <c r="AT54" i="6"/>
  <c r="AJ54" i="6"/>
  <c r="U54" i="6"/>
  <c r="G54" i="6"/>
  <c r="BJ54" i="6"/>
  <c r="BB54" i="6"/>
  <c r="AS54" i="6"/>
  <c r="AI54" i="6"/>
  <c r="T54" i="6"/>
  <c r="BY54" i="6"/>
  <c r="BH54" i="6"/>
  <c r="AZ54" i="6"/>
  <c r="AO54" i="6"/>
  <c r="AQ54" i="6" s="1"/>
  <c r="AF54" i="6"/>
  <c r="N54" i="6"/>
  <c r="BG54" i="6"/>
  <c r="AY54" i="6"/>
  <c r="AN54" i="6"/>
  <c r="AD54" i="6"/>
  <c r="L54" i="6"/>
  <c r="BF54" i="6"/>
  <c r="AX54" i="6"/>
  <c r="AM54" i="6"/>
  <c r="AC54" i="6"/>
  <c r="K54" i="6"/>
  <c r="BA54" i="6"/>
  <c r="V54" i="6"/>
  <c r="AW54" i="6"/>
  <c r="Q54" i="6"/>
  <c r="BZ54" i="6"/>
  <c r="AU54" i="6"/>
  <c r="J54" i="6"/>
  <c r="BM54" i="6"/>
  <c r="I54" i="6"/>
  <c r="BL54" i="6"/>
  <c r="AL54" i="6"/>
  <c r="BI54" i="6"/>
  <c r="AK54" i="6"/>
  <c r="BE54" i="6"/>
  <c r="AG54" i="6"/>
  <c r="BD54" i="6"/>
  <c r="AB54" i="6"/>
  <c r="CD54" i="4"/>
  <c r="Z56" i="4"/>
  <c r="AB56" i="4" s="1"/>
  <c r="BB57" i="4"/>
  <c r="CN57" i="4" s="1"/>
  <c r="X59" i="4"/>
  <c r="CJ59" i="4" s="1"/>
  <c r="CI61" i="4"/>
  <c r="BZ62" i="6"/>
  <c r="BI62" i="6"/>
  <c r="BA62" i="6"/>
  <c r="BE62" i="6"/>
  <c r="AU62" i="6"/>
  <c r="AJ62" i="6"/>
  <c r="U62" i="6"/>
  <c r="G62" i="6"/>
  <c r="BJ62" i="6"/>
  <c r="AZ62" i="6"/>
  <c r="AN62" i="6"/>
  <c r="AD62" i="6"/>
  <c r="L62" i="6"/>
  <c r="BH62" i="6"/>
  <c r="AY62" i="6"/>
  <c r="AM62" i="6"/>
  <c r="AC62" i="6"/>
  <c r="K62" i="6"/>
  <c r="BK62" i="6"/>
  <c r="AT62" i="6"/>
  <c r="AB62" i="6"/>
  <c r="BG62" i="6"/>
  <c r="AS62" i="6"/>
  <c r="V62" i="6"/>
  <c r="BY62" i="6"/>
  <c r="BC62" i="6"/>
  <c r="AK62" i="6"/>
  <c r="N62" i="6"/>
  <c r="BB62" i="6"/>
  <c r="AI62" i="6"/>
  <c r="J62" i="6"/>
  <c r="AW62" i="6"/>
  <c r="AO62" i="6"/>
  <c r="AQ62" i="6" s="1"/>
  <c r="BM62" i="6"/>
  <c r="AG62" i="6"/>
  <c r="BL62" i="6"/>
  <c r="AF62" i="6"/>
  <c r="BF62" i="6"/>
  <c r="T62" i="6"/>
  <c r="BD62" i="6"/>
  <c r="AX62" i="6"/>
  <c r="AL62" i="6"/>
  <c r="Q62" i="6"/>
  <c r="I62" i="6"/>
  <c r="CD62" i="4"/>
  <c r="Z64" i="4"/>
  <c r="AB64" i="4" s="1"/>
  <c r="CD66" i="4"/>
  <c r="BG68" i="6"/>
  <c r="AY68" i="6"/>
  <c r="AN68" i="6"/>
  <c r="AD68" i="6"/>
  <c r="L68" i="6"/>
  <c r="BM68" i="6"/>
  <c r="BE68" i="6"/>
  <c r="AW68" i="6"/>
  <c r="AL68" i="6"/>
  <c r="AB68" i="6"/>
  <c r="J68" i="6"/>
  <c r="BK68" i="6"/>
  <c r="BC68" i="6"/>
  <c r="AT68" i="6"/>
  <c r="AJ68" i="6"/>
  <c r="U68" i="6"/>
  <c r="G68" i="6"/>
  <c r="BL68" i="6"/>
  <c r="AZ68" i="6"/>
  <c r="AI68" i="6"/>
  <c r="K68" i="6"/>
  <c r="BF68" i="6"/>
  <c r="V68" i="6"/>
  <c r="BZ68" i="6"/>
  <c r="BD68" i="6"/>
  <c r="AO68" i="6"/>
  <c r="AQ68" i="6" s="1"/>
  <c r="T68" i="6"/>
  <c r="BY68" i="6"/>
  <c r="AU68" i="6"/>
  <c r="N68" i="6"/>
  <c r="AS68" i="6"/>
  <c r="I68" i="6"/>
  <c r="BH68" i="6"/>
  <c r="AG68" i="6"/>
  <c r="BB68" i="6"/>
  <c r="AF68" i="6"/>
  <c r="AX68" i="6"/>
  <c r="AM68" i="6"/>
  <c r="AC68" i="6"/>
  <c r="Q68" i="6"/>
  <c r="BJ68" i="6"/>
  <c r="AK68" i="6"/>
  <c r="BI68" i="6"/>
  <c r="BA68" i="6"/>
  <c r="B118" i="5"/>
  <c r="CD70" i="4"/>
  <c r="D119" i="5"/>
  <c r="AP70" i="4"/>
  <c r="CC71" i="4"/>
  <c r="X72" i="4"/>
  <c r="CM73" i="4"/>
  <c r="BB73" i="4"/>
  <c r="CN73" i="4" s="1"/>
  <c r="D127" i="5"/>
  <c r="Z74" i="4"/>
  <c r="AB74" i="4" s="1"/>
  <c r="BB74" i="4"/>
  <c r="CN74" i="4" s="1"/>
  <c r="J129" i="5"/>
  <c r="B132" i="5"/>
  <c r="CC77" i="4"/>
  <c r="E134" i="5"/>
  <c r="X78" i="4"/>
  <c r="CJ78" i="4" s="1"/>
  <c r="D143" i="5"/>
  <c r="Z82" i="4"/>
  <c r="AB82" i="4" s="1"/>
  <c r="CL82" i="4"/>
  <c r="E146" i="5"/>
  <c r="X84" i="4"/>
  <c r="CJ84" i="4" s="1"/>
  <c r="E148" i="5"/>
  <c r="X85" i="4"/>
  <c r="CJ85" i="4" s="1"/>
  <c r="BY91" i="6"/>
  <c r="BH91" i="6"/>
  <c r="AZ91" i="6"/>
  <c r="AO91" i="6"/>
  <c r="AQ91" i="6" s="1"/>
  <c r="AF91" i="6"/>
  <c r="N91" i="6"/>
  <c r="BG91" i="6"/>
  <c r="AY91" i="6"/>
  <c r="AN91" i="6"/>
  <c r="AD91" i="6"/>
  <c r="L91" i="6"/>
  <c r="BF91" i="6"/>
  <c r="AX91" i="6"/>
  <c r="AM91" i="6"/>
  <c r="AC91" i="6"/>
  <c r="K91" i="6"/>
  <c r="BM91" i="6"/>
  <c r="BE91" i="6"/>
  <c r="AW91" i="6"/>
  <c r="AL91" i="6"/>
  <c r="AB91" i="6"/>
  <c r="J91" i="6"/>
  <c r="BK91" i="6"/>
  <c r="BC91" i="6"/>
  <c r="AT91" i="6"/>
  <c r="AJ91" i="6"/>
  <c r="U91" i="6"/>
  <c r="G91" i="6"/>
  <c r="BJ91" i="6"/>
  <c r="BB91" i="6"/>
  <c r="AS91" i="6"/>
  <c r="AI91" i="6"/>
  <c r="T91" i="6"/>
  <c r="BI91" i="6"/>
  <c r="Q91" i="6"/>
  <c r="BD91" i="6"/>
  <c r="I91" i="6"/>
  <c r="BA91" i="6"/>
  <c r="AU91" i="6"/>
  <c r="AK91" i="6"/>
  <c r="BZ91" i="6"/>
  <c r="AG91" i="6"/>
  <c r="V91" i="6"/>
  <c r="BL91" i="6"/>
  <c r="BZ92" i="6"/>
  <c r="BI92" i="6"/>
  <c r="BA92" i="6"/>
  <c r="AG92" i="6"/>
  <c r="Q92" i="6"/>
  <c r="BY92" i="6"/>
  <c r="BH92" i="6"/>
  <c r="AZ92" i="6"/>
  <c r="AO92" i="6"/>
  <c r="AQ92" i="6" s="1"/>
  <c r="AF92" i="6"/>
  <c r="N92" i="6"/>
  <c r="BG92" i="6"/>
  <c r="AY92" i="6"/>
  <c r="AN92" i="6"/>
  <c r="AD92" i="6"/>
  <c r="L92" i="6"/>
  <c r="BF92" i="6"/>
  <c r="AX92" i="6"/>
  <c r="AM92" i="6"/>
  <c r="AC92" i="6"/>
  <c r="K92" i="6"/>
  <c r="BL92" i="6"/>
  <c r="BD92" i="6"/>
  <c r="AU92" i="6"/>
  <c r="AK92" i="6"/>
  <c r="V92" i="6"/>
  <c r="I92" i="6"/>
  <c r="BK92" i="6"/>
  <c r="BC92" i="6"/>
  <c r="AT92" i="6"/>
  <c r="AJ92" i="6"/>
  <c r="U92" i="6"/>
  <c r="G92" i="6"/>
  <c r="AS92" i="6"/>
  <c r="AL92" i="6"/>
  <c r="AI92" i="6"/>
  <c r="BM92" i="6"/>
  <c r="AB92" i="6"/>
  <c r="BE92" i="6"/>
  <c r="J92" i="6"/>
  <c r="BB92" i="6"/>
  <c r="BJ92" i="6"/>
  <c r="T92" i="6"/>
  <c r="AW92" i="6"/>
  <c r="J175" i="5"/>
  <c r="CL39" i="4"/>
  <c r="CI40" i="4"/>
  <c r="BK41" i="6"/>
  <c r="BC41" i="6"/>
  <c r="BJ41" i="6"/>
  <c r="BB41" i="6"/>
  <c r="AS41" i="6"/>
  <c r="AI41" i="6"/>
  <c r="T41" i="6"/>
  <c r="BZ41" i="6"/>
  <c r="BI41" i="6"/>
  <c r="BA41" i="6"/>
  <c r="AG41" i="6"/>
  <c r="Q41" i="6"/>
  <c r="BY41" i="6"/>
  <c r="BH41" i="6"/>
  <c r="AZ41" i="6"/>
  <c r="AO41" i="6"/>
  <c r="AQ41" i="6" s="1"/>
  <c r="BG41" i="6"/>
  <c r="AY41" i="6"/>
  <c r="AN41" i="6"/>
  <c r="AD41" i="6"/>
  <c r="L41" i="6"/>
  <c r="BF41" i="6"/>
  <c r="AX41" i="6"/>
  <c r="AM41" i="6"/>
  <c r="AC41" i="6"/>
  <c r="K41" i="6"/>
  <c r="BM41" i="6"/>
  <c r="BE41" i="6"/>
  <c r="AW41" i="6"/>
  <c r="AL41" i="6"/>
  <c r="AB41" i="6"/>
  <c r="J41" i="6"/>
  <c r="AJ41" i="6"/>
  <c r="V41" i="6"/>
  <c r="BL41" i="6"/>
  <c r="U41" i="6"/>
  <c r="AT41" i="6"/>
  <c r="G41" i="6"/>
  <c r="BD41" i="6"/>
  <c r="AU41" i="6"/>
  <c r="AK41" i="6"/>
  <c r="AF41" i="6"/>
  <c r="I41" i="6"/>
  <c r="N41" i="6"/>
  <c r="CL47" i="4"/>
  <c r="CI48" i="4"/>
  <c r="BF49" i="6"/>
  <c r="AX49" i="6"/>
  <c r="AM49" i="6"/>
  <c r="AC49" i="6"/>
  <c r="K49" i="6"/>
  <c r="BM49" i="6"/>
  <c r="BE49" i="6"/>
  <c r="AW49" i="6"/>
  <c r="AL49" i="6"/>
  <c r="AB49" i="6"/>
  <c r="J49" i="6"/>
  <c r="BK49" i="6"/>
  <c r="BC49" i="6"/>
  <c r="AT49" i="6"/>
  <c r="AJ49" i="6"/>
  <c r="U49" i="6"/>
  <c r="G49" i="6"/>
  <c r="BJ49" i="6"/>
  <c r="BB49" i="6"/>
  <c r="AS49" i="6"/>
  <c r="AI49" i="6"/>
  <c r="T49" i="6"/>
  <c r="BZ49" i="6"/>
  <c r="BI49" i="6"/>
  <c r="BA49" i="6"/>
  <c r="AG49" i="6"/>
  <c r="Q49" i="6"/>
  <c r="AZ49" i="6"/>
  <c r="V49" i="6"/>
  <c r="AY49" i="6"/>
  <c r="N49" i="6"/>
  <c r="BY49" i="6"/>
  <c r="AU49" i="6"/>
  <c r="L49" i="6"/>
  <c r="AO49" i="6"/>
  <c r="AQ49" i="6" s="1"/>
  <c r="I49" i="6"/>
  <c r="BL49" i="6"/>
  <c r="AN49" i="6"/>
  <c r="BH49" i="6"/>
  <c r="AK49" i="6"/>
  <c r="BG49" i="6"/>
  <c r="AF49" i="6"/>
  <c r="BD49" i="6"/>
  <c r="AD49" i="6"/>
  <c r="CL55" i="4"/>
  <c r="CI56" i="4"/>
  <c r="BF57" i="6"/>
  <c r="AX57" i="6"/>
  <c r="AM57" i="6"/>
  <c r="AC57" i="6"/>
  <c r="K57" i="6"/>
  <c r="BM57" i="6"/>
  <c r="BE57" i="6"/>
  <c r="AW57" i="6"/>
  <c r="AL57" i="6"/>
  <c r="AB57" i="6"/>
  <c r="J57" i="6"/>
  <c r="BJ57" i="6"/>
  <c r="BB57" i="6"/>
  <c r="AS57" i="6"/>
  <c r="AI57" i="6"/>
  <c r="T57" i="6"/>
  <c r="BZ57" i="6"/>
  <c r="BI57" i="6"/>
  <c r="BA57" i="6"/>
  <c r="AG57" i="6"/>
  <c r="Q57" i="6"/>
  <c r="AY57" i="6"/>
  <c r="AD57" i="6"/>
  <c r="BL57" i="6"/>
  <c r="AU57" i="6"/>
  <c r="V57" i="6"/>
  <c r="BH57" i="6"/>
  <c r="AO57" i="6"/>
  <c r="AQ57" i="6" s="1"/>
  <c r="N57" i="6"/>
  <c r="BG57" i="6"/>
  <c r="AN57" i="6"/>
  <c r="L57" i="6"/>
  <c r="BD57" i="6"/>
  <c r="AK57" i="6"/>
  <c r="I57" i="6"/>
  <c r="BC57" i="6"/>
  <c r="AZ57" i="6"/>
  <c r="AT57" i="6"/>
  <c r="AJ57" i="6"/>
  <c r="AF57" i="6"/>
  <c r="U57" i="6"/>
  <c r="BY57" i="6"/>
  <c r="G57" i="6"/>
  <c r="BK57" i="6"/>
  <c r="CC60" i="4"/>
  <c r="CL63" i="4"/>
  <c r="CI64" i="4"/>
  <c r="BL65" i="6"/>
  <c r="BD65" i="6"/>
  <c r="AU65" i="6"/>
  <c r="AK65" i="6"/>
  <c r="V65" i="6"/>
  <c r="I65" i="6"/>
  <c r="BJ65" i="6"/>
  <c r="BA65" i="6"/>
  <c r="AO65" i="6"/>
  <c r="AQ65" i="6" s="1"/>
  <c r="AD65" i="6"/>
  <c r="K65" i="6"/>
  <c r="BF65" i="6"/>
  <c r="AW65" i="6"/>
  <c r="AJ65" i="6"/>
  <c r="T65" i="6"/>
  <c r="BE65" i="6"/>
  <c r="AT65" i="6"/>
  <c r="AI65" i="6"/>
  <c r="Q65" i="6"/>
  <c r="BY65" i="6"/>
  <c r="AZ65" i="6"/>
  <c r="AG65" i="6"/>
  <c r="G65" i="6"/>
  <c r="BM65" i="6"/>
  <c r="AY65" i="6"/>
  <c r="AF65" i="6"/>
  <c r="BH65" i="6"/>
  <c r="U65" i="6"/>
  <c r="BG65" i="6"/>
  <c r="AN65" i="6"/>
  <c r="N65" i="6"/>
  <c r="BB65" i="6"/>
  <c r="J65" i="6"/>
  <c r="AX65" i="6"/>
  <c r="AM65" i="6"/>
  <c r="BZ65" i="6"/>
  <c r="AL65" i="6"/>
  <c r="BK65" i="6"/>
  <c r="AC65" i="6"/>
  <c r="BI65" i="6"/>
  <c r="BC65" i="6"/>
  <c r="AS65" i="6"/>
  <c r="AB65" i="6"/>
  <c r="L65" i="6"/>
  <c r="AP65" i="4"/>
  <c r="BM66" i="6"/>
  <c r="BE66" i="6"/>
  <c r="AW66" i="6"/>
  <c r="AL66" i="6"/>
  <c r="AB66" i="6"/>
  <c r="J66" i="6"/>
  <c r="BI66" i="6"/>
  <c r="AZ66" i="6"/>
  <c r="AN66" i="6"/>
  <c r="AC66" i="6"/>
  <c r="I66" i="6"/>
  <c r="BD66" i="6"/>
  <c r="AT66" i="6"/>
  <c r="AI66" i="6"/>
  <c r="Q66" i="6"/>
  <c r="BL66" i="6"/>
  <c r="BC66" i="6"/>
  <c r="AS66" i="6"/>
  <c r="AG66" i="6"/>
  <c r="N66" i="6"/>
  <c r="BK66" i="6"/>
  <c r="AX66" i="6"/>
  <c r="AD66" i="6"/>
  <c r="BJ66" i="6"/>
  <c r="AU66" i="6"/>
  <c r="V66" i="6"/>
  <c r="BF66" i="6"/>
  <c r="AM66" i="6"/>
  <c r="L66" i="6"/>
  <c r="BZ66" i="6"/>
  <c r="BB66" i="6"/>
  <c r="AK66" i="6"/>
  <c r="K66" i="6"/>
  <c r="AF66" i="6"/>
  <c r="BH66" i="6"/>
  <c r="U66" i="6"/>
  <c r="BA66" i="6"/>
  <c r="G66" i="6"/>
  <c r="AY66" i="6"/>
  <c r="AJ66" i="6"/>
  <c r="T66" i="6"/>
  <c r="BY66" i="6"/>
  <c r="BG66" i="6"/>
  <c r="AO66" i="6"/>
  <c r="AQ66" i="6" s="1"/>
  <c r="AP66" i="4"/>
  <c r="CI67" i="4"/>
  <c r="Z68" i="4"/>
  <c r="AB68" i="4" s="1"/>
  <c r="CD71" i="4"/>
  <c r="B124" i="5"/>
  <c r="CD73" i="4"/>
  <c r="CC73" i="4"/>
  <c r="BM76" i="6"/>
  <c r="BE76" i="6"/>
  <c r="BK76" i="6"/>
  <c r="BJ76" i="6"/>
  <c r="BB76" i="6"/>
  <c r="BI76" i="6"/>
  <c r="AY76" i="6"/>
  <c r="AN76" i="6"/>
  <c r="AD76" i="6"/>
  <c r="L76" i="6"/>
  <c r="BG76" i="6"/>
  <c r="AW76" i="6"/>
  <c r="AL76" i="6"/>
  <c r="AB76" i="6"/>
  <c r="J76" i="6"/>
  <c r="BY76" i="6"/>
  <c r="BD76" i="6"/>
  <c r="AT76" i="6"/>
  <c r="AJ76" i="6"/>
  <c r="U76" i="6"/>
  <c r="G76" i="6"/>
  <c r="BL76" i="6"/>
  <c r="AS76" i="6"/>
  <c r="AC76" i="6"/>
  <c r="BA76" i="6"/>
  <c r="AK76" i="6"/>
  <c r="N76" i="6"/>
  <c r="BZ76" i="6"/>
  <c r="AZ76" i="6"/>
  <c r="AI76" i="6"/>
  <c r="K76" i="6"/>
  <c r="AM76" i="6"/>
  <c r="BH76" i="6"/>
  <c r="AG76" i="6"/>
  <c r="AX76" i="6"/>
  <c r="T76" i="6"/>
  <c r="AU76" i="6"/>
  <c r="Q76" i="6"/>
  <c r="AO76" i="6"/>
  <c r="AQ76" i="6" s="1"/>
  <c r="AF76" i="6"/>
  <c r="I76" i="6"/>
  <c r="BF76" i="6"/>
  <c r="BC76" i="6"/>
  <c r="V76" i="6"/>
  <c r="J133" i="5"/>
  <c r="CM83" i="4"/>
  <c r="BB83" i="4"/>
  <c r="CN83" i="4" s="1"/>
  <c r="CL83" i="4"/>
  <c r="D161" i="5"/>
  <c r="Z91" i="4"/>
  <c r="AB91" i="4" s="1"/>
  <c r="AP91" i="4"/>
  <c r="E178" i="5"/>
  <c r="X100" i="4"/>
  <c r="CJ100" i="4" s="1"/>
  <c r="CL34" i="4"/>
  <c r="CI35" i="4"/>
  <c r="BM36" i="6"/>
  <c r="BE36" i="6"/>
  <c r="AW36" i="6"/>
  <c r="AL36" i="6"/>
  <c r="AB36" i="6"/>
  <c r="J36" i="6"/>
  <c r="BL36" i="6"/>
  <c r="BD36" i="6"/>
  <c r="AU36" i="6"/>
  <c r="AK36" i="6"/>
  <c r="V36" i="6"/>
  <c r="I36" i="6"/>
  <c r="BJ36" i="6"/>
  <c r="BB36" i="6"/>
  <c r="AS36" i="6"/>
  <c r="AI36" i="6"/>
  <c r="T36" i="6"/>
  <c r="BZ36" i="6"/>
  <c r="BI36" i="6"/>
  <c r="BA36" i="6"/>
  <c r="AG36" i="6"/>
  <c r="Q36" i="6"/>
  <c r="BY36" i="6"/>
  <c r="BH36" i="6"/>
  <c r="AZ36" i="6"/>
  <c r="AO36" i="6"/>
  <c r="AQ36" i="6" s="1"/>
  <c r="AF36" i="6"/>
  <c r="N36" i="6"/>
  <c r="BG36" i="6"/>
  <c r="AJ36" i="6"/>
  <c r="BC36" i="6"/>
  <c r="AC36" i="6"/>
  <c r="AY36" i="6"/>
  <c r="U36" i="6"/>
  <c r="AN36" i="6"/>
  <c r="G36" i="6"/>
  <c r="AM36" i="6"/>
  <c r="AD36" i="6"/>
  <c r="L36" i="6"/>
  <c r="K36" i="6"/>
  <c r="BK36" i="6"/>
  <c r="BF36" i="6"/>
  <c r="AT36" i="6"/>
  <c r="AX36" i="6"/>
  <c r="BB39" i="4"/>
  <c r="CN39" i="4" s="1"/>
  <c r="CL42" i="4"/>
  <c r="CI43" i="4"/>
  <c r="BF44" i="6"/>
  <c r="AX44" i="6"/>
  <c r="AM44" i="6"/>
  <c r="AC44" i="6"/>
  <c r="K44" i="6"/>
  <c r="BM44" i="6"/>
  <c r="BE44" i="6"/>
  <c r="AW44" i="6"/>
  <c r="AL44" i="6"/>
  <c r="AB44" i="6"/>
  <c r="J44" i="6"/>
  <c r="BL44" i="6"/>
  <c r="BD44" i="6"/>
  <c r="AU44" i="6"/>
  <c r="AK44" i="6"/>
  <c r="V44" i="6"/>
  <c r="I44" i="6"/>
  <c r="BK44" i="6"/>
  <c r="BC44" i="6"/>
  <c r="AT44" i="6"/>
  <c r="AJ44" i="6"/>
  <c r="U44" i="6"/>
  <c r="G44" i="6"/>
  <c r="BJ44" i="6"/>
  <c r="BB44" i="6"/>
  <c r="AS44" i="6"/>
  <c r="AI44" i="6"/>
  <c r="T44" i="6"/>
  <c r="BZ44" i="6"/>
  <c r="BI44" i="6"/>
  <c r="BA44" i="6"/>
  <c r="AG44" i="6"/>
  <c r="Q44" i="6"/>
  <c r="BY44" i="6"/>
  <c r="BH44" i="6"/>
  <c r="AZ44" i="6"/>
  <c r="AO44" i="6"/>
  <c r="AQ44" i="6" s="1"/>
  <c r="AF44" i="6"/>
  <c r="N44" i="6"/>
  <c r="BG44" i="6"/>
  <c r="AY44" i="6"/>
  <c r="L44" i="6"/>
  <c r="AN44" i="6"/>
  <c r="AD44" i="6"/>
  <c r="BB47" i="4"/>
  <c r="CN47" i="4" s="1"/>
  <c r="X49" i="4"/>
  <c r="CL50" i="4"/>
  <c r="CI51" i="4"/>
  <c r="BZ52" i="6"/>
  <c r="BI52" i="6"/>
  <c r="BA52" i="6"/>
  <c r="AG52" i="6"/>
  <c r="Q52" i="6"/>
  <c r="BY52" i="6"/>
  <c r="BH52" i="6"/>
  <c r="AZ52" i="6"/>
  <c r="AO52" i="6"/>
  <c r="AQ52" i="6" s="1"/>
  <c r="AF52" i="6"/>
  <c r="N52" i="6"/>
  <c r="BF52" i="6"/>
  <c r="AX52" i="6"/>
  <c r="AM52" i="6"/>
  <c r="AC52" i="6"/>
  <c r="K52" i="6"/>
  <c r="BM52" i="6"/>
  <c r="BE52" i="6"/>
  <c r="AW52" i="6"/>
  <c r="AL52" i="6"/>
  <c r="AB52" i="6"/>
  <c r="J52" i="6"/>
  <c r="BL52" i="6"/>
  <c r="BD52" i="6"/>
  <c r="AU52" i="6"/>
  <c r="AK52" i="6"/>
  <c r="V52" i="6"/>
  <c r="I52" i="6"/>
  <c r="BJ52" i="6"/>
  <c r="AJ52" i="6"/>
  <c r="BG52" i="6"/>
  <c r="AI52" i="6"/>
  <c r="BC52" i="6"/>
  <c r="AD52" i="6"/>
  <c r="BB52" i="6"/>
  <c r="U52" i="6"/>
  <c r="AY52" i="6"/>
  <c r="T52" i="6"/>
  <c r="AT52" i="6"/>
  <c r="L52" i="6"/>
  <c r="AS52" i="6"/>
  <c r="G52" i="6"/>
  <c r="BK52" i="6"/>
  <c r="AN52" i="6"/>
  <c r="BB55" i="4"/>
  <c r="CN55" i="4" s="1"/>
  <c r="X57" i="4"/>
  <c r="AP57" i="4"/>
  <c r="CL58" i="4"/>
  <c r="CI59" i="4"/>
  <c r="BL60" i="6"/>
  <c r="BD60" i="6"/>
  <c r="AU60" i="6"/>
  <c r="AK60" i="6"/>
  <c r="BM60" i="6"/>
  <c r="BC60" i="6"/>
  <c r="AS60" i="6"/>
  <c r="AG60" i="6"/>
  <c r="Q60" i="6"/>
  <c r="BK60" i="6"/>
  <c r="BB60" i="6"/>
  <c r="AF60" i="6"/>
  <c r="N60" i="6"/>
  <c r="BZ60" i="6"/>
  <c r="BH60" i="6"/>
  <c r="AY60" i="6"/>
  <c r="AM60" i="6"/>
  <c r="AB60" i="6"/>
  <c r="J60" i="6"/>
  <c r="BY60" i="6"/>
  <c r="BG60" i="6"/>
  <c r="AX60" i="6"/>
  <c r="AL60" i="6"/>
  <c r="V60" i="6"/>
  <c r="I60" i="6"/>
  <c r="BE60" i="6"/>
  <c r="AI60" i="6"/>
  <c r="BA60" i="6"/>
  <c r="AD60" i="6"/>
  <c r="AW60" i="6"/>
  <c r="U60" i="6"/>
  <c r="AT60" i="6"/>
  <c r="T60" i="6"/>
  <c r="BJ60" i="6"/>
  <c r="AO60" i="6"/>
  <c r="AQ60" i="6" s="1"/>
  <c r="L60" i="6"/>
  <c r="AN60" i="6"/>
  <c r="AJ60" i="6"/>
  <c r="AC60" i="6"/>
  <c r="K60" i="6"/>
  <c r="G60" i="6"/>
  <c r="BI60" i="6"/>
  <c r="BF60" i="6"/>
  <c r="AZ60" i="6"/>
  <c r="CD60" i="4"/>
  <c r="BB63" i="4"/>
  <c r="CN63" i="4" s="1"/>
  <c r="X65" i="4"/>
  <c r="CJ65" i="4" s="1"/>
  <c r="CI65" i="4"/>
  <c r="BF67" i="6"/>
  <c r="AX67" i="6"/>
  <c r="AM67" i="6"/>
  <c r="AC67" i="6"/>
  <c r="K67" i="6"/>
  <c r="BL67" i="6"/>
  <c r="BD67" i="6"/>
  <c r="AU67" i="6"/>
  <c r="AK67" i="6"/>
  <c r="V67" i="6"/>
  <c r="BJ67" i="6"/>
  <c r="BB67" i="6"/>
  <c r="AS67" i="6"/>
  <c r="AI67" i="6"/>
  <c r="T67" i="6"/>
  <c r="BH67" i="6"/>
  <c r="AT67" i="6"/>
  <c r="AD67" i="6"/>
  <c r="G67" i="6"/>
  <c r="BA67" i="6"/>
  <c r="AL67" i="6"/>
  <c r="N67" i="6"/>
  <c r="BM67" i="6"/>
  <c r="AZ67" i="6"/>
  <c r="AJ67" i="6"/>
  <c r="L67" i="6"/>
  <c r="BC67" i="6"/>
  <c r="AB67" i="6"/>
  <c r="AY67" i="6"/>
  <c r="U67" i="6"/>
  <c r="BK67" i="6"/>
  <c r="AO67" i="6"/>
  <c r="AQ67" i="6" s="1"/>
  <c r="I67" i="6"/>
  <c r="BI67" i="6"/>
  <c r="AN67" i="6"/>
  <c r="BE67" i="6"/>
  <c r="AW67" i="6"/>
  <c r="AG67" i="6"/>
  <c r="AF67" i="6"/>
  <c r="BZ67" i="6"/>
  <c r="Q67" i="6"/>
  <c r="BY67" i="6"/>
  <c r="BG67" i="6"/>
  <c r="J67" i="6"/>
  <c r="AP67" i="4"/>
  <c r="B114" i="5"/>
  <c r="CC68" i="4"/>
  <c r="J119" i="5"/>
  <c r="CL74" i="4"/>
  <c r="D131" i="5"/>
  <c r="Z76" i="4"/>
  <c r="AB76" i="4" s="1"/>
  <c r="CM76" i="4"/>
  <c r="CI76" i="4"/>
  <c r="B136" i="5"/>
  <c r="CD79" i="4"/>
  <c r="BL83" i="6"/>
  <c r="BD83" i="6"/>
  <c r="AU83" i="6"/>
  <c r="AK83" i="6"/>
  <c r="V83" i="6"/>
  <c r="I83" i="6"/>
  <c r="BK83" i="6"/>
  <c r="BC83" i="6"/>
  <c r="AT83" i="6"/>
  <c r="AJ83" i="6"/>
  <c r="U83" i="6"/>
  <c r="G83" i="6"/>
  <c r="BJ83" i="6"/>
  <c r="BB83" i="6"/>
  <c r="AS83" i="6"/>
  <c r="AI83" i="6"/>
  <c r="T83" i="6"/>
  <c r="BZ83" i="6"/>
  <c r="BI83" i="6"/>
  <c r="BA83" i="6"/>
  <c r="AG83" i="6"/>
  <c r="Q83" i="6"/>
  <c r="BG83" i="6"/>
  <c r="AY83" i="6"/>
  <c r="AN83" i="6"/>
  <c r="AD83" i="6"/>
  <c r="L83" i="6"/>
  <c r="BF83" i="6"/>
  <c r="AX83" i="6"/>
  <c r="AM83" i="6"/>
  <c r="AC83" i="6"/>
  <c r="K83" i="6"/>
  <c r="AZ83" i="6"/>
  <c r="AO83" i="6"/>
  <c r="AQ83" i="6" s="1"/>
  <c r="BY83" i="6"/>
  <c r="AF83" i="6"/>
  <c r="BM83" i="6"/>
  <c r="AB83" i="6"/>
  <c r="AL83" i="6"/>
  <c r="BH83" i="6"/>
  <c r="N83" i="6"/>
  <c r="J83" i="6"/>
  <c r="BE83" i="6"/>
  <c r="AW83" i="6"/>
  <c r="D159" i="5"/>
  <c r="Z90" i="4"/>
  <c r="AB90" i="4" s="1"/>
  <c r="AP90" i="4"/>
  <c r="B164" i="5"/>
  <c r="CD93" i="4"/>
  <c r="CC93" i="4"/>
  <c r="B166" i="5"/>
  <c r="CD94" i="4"/>
  <c r="CM97" i="4"/>
  <c r="BB97" i="4"/>
  <c r="CN97" i="4" s="1"/>
  <c r="CI99" i="4"/>
  <c r="E180" i="5"/>
  <c r="X101" i="4"/>
  <c r="CJ101" i="4" s="1"/>
  <c r="BY31" i="6"/>
  <c r="BH31" i="6"/>
  <c r="AZ31" i="6"/>
  <c r="AO31" i="6"/>
  <c r="AQ31" i="6" s="1"/>
  <c r="AF31" i="6"/>
  <c r="N31" i="6"/>
  <c r="BG31" i="6"/>
  <c r="AY31" i="6"/>
  <c r="AN31" i="6"/>
  <c r="AD31" i="6"/>
  <c r="L31" i="6"/>
  <c r="BM31" i="6"/>
  <c r="BE31" i="6"/>
  <c r="AW31" i="6"/>
  <c r="AL31" i="6"/>
  <c r="AB31" i="6"/>
  <c r="J31" i="6"/>
  <c r="BL31" i="6"/>
  <c r="BD31" i="6"/>
  <c r="AU31" i="6"/>
  <c r="AK31" i="6"/>
  <c r="V31" i="6"/>
  <c r="I31" i="6"/>
  <c r="BK31" i="6"/>
  <c r="BC31" i="6"/>
  <c r="AT31" i="6"/>
  <c r="AJ31" i="6"/>
  <c r="U31" i="6"/>
  <c r="G31" i="6"/>
  <c r="BI31" i="6"/>
  <c r="AI31" i="6"/>
  <c r="BB31" i="6"/>
  <c r="AC31" i="6"/>
  <c r="BA31" i="6"/>
  <c r="T31" i="6"/>
  <c r="BJ31" i="6"/>
  <c r="BF31" i="6"/>
  <c r="AX31" i="6"/>
  <c r="AS31" i="6"/>
  <c r="AM31" i="6"/>
  <c r="AG31" i="6"/>
  <c r="BZ31" i="6"/>
  <c r="K31" i="6"/>
  <c r="Q31" i="6"/>
  <c r="BB34" i="4"/>
  <c r="CN34" i="4" s="1"/>
  <c r="CI38" i="4"/>
  <c r="BY39" i="6"/>
  <c r="BH39" i="6"/>
  <c r="AZ39" i="6"/>
  <c r="AO39" i="6"/>
  <c r="AQ39" i="6" s="1"/>
  <c r="AF39" i="6"/>
  <c r="N39" i="6"/>
  <c r="BG39" i="6"/>
  <c r="AY39" i="6"/>
  <c r="AN39" i="6"/>
  <c r="AD39" i="6"/>
  <c r="L39" i="6"/>
  <c r="BM39" i="6"/>
  <c r="BE39" i="6"/>
  <c r="AW39" i="6"/>
  <c r="AL39" i="6"/>
  <c r="AB39" i="6"/>
  <c r="J39" i="6"/>
  <c r="BL39" i="6"/>
  <c r="BD39" i="6"/>
  <c r="AU39" i="6"/>
  <c r="AK39" i="6"/>
  <c r="V39" i="6"/>
  <c r="I39" i="6"/>
  <c r="BK39" i="6"/>
  <c r="BC39" i="6"/>
  <c r="AT39" i="6"/>
  <c r="AJ39" i="6"/>
  <c r="U39" i="6"/>
  <c r="G39" i="6"/>
  <c r="BZ39" i="6"/>
  <c r="AS39" i="6"/>
  <c r="K39" i="6"/>
  <c r="BJ39" i="6"/>
  <c r="AM39" i="6"/>
  <c r="BI39" i="6"/>
  <c r="AI39" i="6"/>
  <c r="BA39" i="6"/>
  <c r="T39" i="6"/>
  <c r="Q39" i="6"/>
  <c r="BF39" i="6"/>
  <c r="BB39" i="6"/>
  <c r="AX39" i="6"/>
  <c r="AC39" i="6"/>
  <c r="BB42" i="4"/>
  <c r="CN42" i="4" s="1"/>
  <c r="CI46" i="4"/>
  <c r="BK47" i="6"/>
  <c r="BC47" i="6"/>
  <c r="AT47" i="6"/>
  <c r="BZ47" i="6"/>
  <c r="BL47" i="6"/>
  <c r="BB47" i="6"/>
  <c r="AG47" i="6"/>
  <c r="Q47" i="6"/>
  <c r="BJ47" i="6"/>
  <c r="BA47" i="6"/>
  <c r="AO47" i="6"/>
  <c r="AQ47" i="6" s="1"/>
  <c r="AF47" i="6"/>
  <c r="N47" i="6"/>
  <c r="BI47" i="6"/>
  <c r="AZ47" i="6"/>
  <c r="AN47" i="6"/>
  <c r="AD47" i="6"/>
  <c r="L47" i="6"/>
  <c r="BH47" i="6"/>
  <c r="AY47" i="6"/>
  <c r="AM47" i="6"/>
  <c r="AC47" i="6"/>
  <c r="K47" i="6"/>
  <c r="BY47" i="6"/>
  <c r="BG47" i="6"/>
  <c r="AX47" i="6"/>
  <c r="AL47" i="6"/>
  <c r="AB47" i="6"/>
  <c r="J47" i="6"/>
  <c r="BF47" i="6"/>
  <c r="AW47" i="6"/>
  <c r="AK47" i="6"/>
  <c r="V47" i="6"/>
  <c r="I47" i="6"/>
  <c r="BE47" i="6"/>
  <c r="AU47" i="6"/>
  <c r="AJ47" i="6"/>
  <c r="U47" i="6"/>
  <c r="G47" i="6"/>
  <c r="BM47" i="6"/>
  <c r="AS47" i="6"/>
  <c r="AI47" i="6"/>
  <c r="BD47" i="6"/>
  <c r="T47" i="6"/>
  <c r="BB50" i="4"/>
  <c r="CN50" i="4" s="1"/>
  <c r="CC50" i="4"/>
  <c r="X52" i="4"/>
  <c r="CJ52" i="4" s="1"/>
  <c r="CI54" i="4"/>
  <c r="BL55" i="6"/>
  <c r="BD55" i="6"/>
  <c r="AU55" i="6"/>
  <c r="AK55" i="6"/>
  <c r="V55" i="6"/>
  <c r="BK55" i="6"/>
  <c r="BC55" i="6"/>
  <c r="AT55" i="6"/>
  <c r="AJ55" i="6"/>
  <c r="BY55" i="6"/>
  <c r="BH55" i="6"/>
  <c r="AZ55" i="6"/>
  <c r="AO55" i="6"/>
  <c r="AQ55" i="6" s="1"/>
  <c r="AF55" i="6"/>
  <c r="BG55" i="6"/>
  <c r="AY55" i="6"/>
  <c r="AN55" i="6"/>
  <c r="AD55" i="6"/>
  <c r="BM55" i="6"/>
  <c r="AW55" i="6"/>
  <c r="AB55" i="6"/>
  <c r="I55" i="6"/>
  <c r="BJ55" i="6"/>
  <c r="AS55" i="6"/>
  <c r="U55" i="6"/>
  <c r="G55" i="6"/>
  <c r="BF55" i="6"/>
  <c r="AM55" i="6"/>
  <c r="Q55" i="6"/>
  <c r="BE55" i="6"/>
  <c r="AL55" i="6"/>
  <c r="N55" i="6"/>
  <c r="BB55" i="6"/>
  <c r="AI55" i="6"/>
  <c r="L55" i="6"/>
  <c r="K55" i="6"/>
  <c r="BI55" i="6"/>
  <c r="J55" i="6"/>
  <c r="BA55" i="6"/>
  <c r="AX55" i="6"/>
  <c r="AG55" i="6"/>
  <c r="AC55" i="6"/>
  <c r="BZ55" i="6"/>
  <c r="T55" i="6"/>
  <c r="Z57" i="4"/>
  <c r="AB57" i="4" s="1"/>
  <c r="BB58" i="4"/>
  <c r="CN58" i="4" s="1"/>
  <c r="CC58" i="4"/>
  <c r="X60" i="4"/>
  <c r="CI62" i="4"/>
  <c r="BJ63" i="6"/>
  <c r="BB63" i="6"/>
  <c r="AS63" i="6"/>
  <c r="AI63" i="6"/>
  <c r="T63" i="6"/>
  <c r="BM63" i="6"/>
  <c r="BD63" i="6"/>
  <c r="AT63" i="6"/>
  <c r="AG63" i="6"/>
  <c r="N63" i="6"/>
  <c r="BZ63" i="6"/>
  <c r="BH63" i="6"/>
  <c r="AY63" i="6"/>
  <c r="AM63" i="6"/>
  <c r="AB63" i="6"/>
  <c r="I63" i="6"/>
  <c r="BY63" i="6"/>
  <c r="BG63" i="6"/>
  <c r="AX63" i="6"/>
  <c r="AL63" i="6"/>
  <c r="V63" i="6"/>
  <c r="G63" i="6"/>
  <c r="BF63" i="6"/>
  <c r="AO63" i="6"/>
  <c r="AQ63" i="6" s="1"/>
  <c r="Q63" i="6"/>
  <c r="BE63" i="6"/>
  <c r="AN63" i="6"/>
  <c r="L63" i="6"/>
  <c r="AZ63" i="6"/>
  <c r="AF63" i="6"/>
  <c r="BL63" i="6"/>
  <c r="AW63" i="6"/>
  <c r="AD63" i="6"/>
  <c r="BI63" i="6"/>
  <c r="U63" i="6"/>
  <c r="BC63" i="6"/>
  <c r="K63" i="6"/>
  <c r="AU63" i="6"/>
  <c r="AK63" i="6"/>
  <c r="J63" i="6"/>
  <c r="BK63" i="6"/>
  <c r="BA63" i="6"/>
  <c r="AJ63" i="6"/>
  <c r="AC63" i="6"/>
  <c r="B108" i="5"/>
  <c r="CD65" i="4"/>
  <c r="Z65" i="4"/>
  <c r="AB65" i="4" s="1"/>
  <c r="Z66" i="4"/>
  <c r="AB66" i="4" s="1"/>
  <c r="CI66" i="4"/>
  <c r="X67" i="4"/>
  <c r="CJ67" i="4" s="1"/>
  <c r="CD68" i="4"/>
  <c r="E118" i="5"/>
  <c r="X70" i="4"/>
  <c r="CL73" i="4"/>
  <c r="E132" i="5"/>
  <c r="X77" i="4"/>
  <c r="D145" i="5"/>
  <c r="Z83" i="4"/>
  <c r="AB83" i="4" s="1"/>
  <c r="AP83" i="4"/>
  <c r="BM84" i="6"/>
  <c r="BE84" i="6"/>
  <c r="AW84" i="6"/>
  <c r="AL84" i="6"/>
  <c r="AB84" i="6"/>
  <c r="J84" i="6"/>
  <c r="BL84" i="6"/>
  <c r="BD84" i="6"/>
  <c r="AU84" i="6"/>
  <c r="AK84" i="6"/>
  <c r="V84" i="6"/>
  <c r="I84" i="6"/>
  <c r="BK84" i="6"/>
  <c r="BC84" i="6"/>
  <c r="AT84" i="6"/>
  <c r="AJ84" i="6"/>
  <c r="U84" i="6"/>
  <c r="G84" i="6"/>
  <c r="BJ84" i="6"/>
  <c r="BB84" i="6"/>
  <c r="AS84" i="6"/>
  <c r="AI84" i="6"/>
  <c r="T84" i="6"/>
  <c r="BY84" i="6"/>
  <c r="BH84" i="6"/>
  <c r="AZ84" i="6"/>
  <c r="AO84" i="6"/>
  <c r="AQ84" i="6" s="1"/>
  <c r="AF84" i="6"/>
  <c r="N84" i="6"/>
  <c r="BG84" i="6"/>
  <c r="AY84" i="6"/>
  <c r="AN84" i="6"/>
  <c r="AD84" i="6"/>
  <c r="L84" i="6"/>
  <c r="BZ84" i="6"/>
  <c r="AG84" i="6"/>
  <c r="BI84" i="6"/>
  <c r="Q84" i="6"/>
  <c r="BA84" i="6"/>
  <c r="AX84" i="6"/>
  <c r="BF84" i="6"/>
  <c r="K84" i="6"/>
  <c r="AM84" i="6"/>
  <c r="AC84" i="6"/>
  <c r="J159" i="5"/>
  <c r="CL68" i="4"/>
  <c r="CI69" i="4"/>
  <c r="BZ70" i="6"/>
  <c r="BI70" i="6"/>
  <c r="BA70" i="6"/>
  <c r="AG70" i="6"/>
  <c r="Q70" i="6"/>
  <c r="BG70" i="6"/>
  <c r="AY70" i="6"/>
  <c r="AN70" i="6"/>
  <c r="AD70" i="6"/>
  <c r="L70" i="6"/>
  <c r="BM70" i="6"/>
  <c r="BE70" i="6"/>
  <c r="AW70" i="6"/>
  <c r="AL70" i="6"/>
  <c r="AB70" i="6"/>
  <c r="J70" i="6"/>
  <c r="BH70" i="6"/>
  <c r="AT70" i="6"/>
  <c r="AC70" i="6"/>
  <c r="BB70" i="6"/>
  <c r="AK70" i="6"/>
  <c r="N70" i="6"/>
  <c r="BL70" i="6"/>
  <c r="AZ70" i="6"/>
  <c r="AJ70" i="6"/>
  <c r="K70" i="6"/>
  <c r="BD70" i="6"/>
  <c r="AF70" i="6"/>
  <c r="BC70" i="6"/>
  <c r="V70" i="6"/>
  <c r="BY70" i="6"/>
  <c r="AS70" i="6"/>
  <c r="I70" i="6"/>
  <c r="BK70" i="6"/>
  <c r="AO70" i="6"/>
  <c r="AQ70" i="6" s="1"/>
  <c r="G70" i="6"/>
  <c r="AI70" i="6"/>
  <c r="U70" i="6"/>
  <c r="BJ70" i="6"/>
  <c r="BF70" i="6"/>
  <c r="AX70" i="6"/>
  <c r="AU70" i="6"/>
  <c r="AM70" i="6"/>
  <c r="T70" i="6"/>
  <c r="CL76" i="4"/>
  <c r="CI77" i="4"/>
  <c r="BG78" i="6"/>
  <c r="AY78" i="6"/>
  <c r="AN78" i="6"/>
  <c r="AD78" i="6"/>
  <c r="L78" i="6"/>
  <c r="BF78" i="6"/>
  <c r="AX78" i="6"/>
  <c r="AM78" i="6"/>
  <c r="AC78" i="6"/>
  <c r="K78" i="6"/>
  <c r="BM78" i="6"/>
  <c r="BE78" i="6"/>
  <c r="AW78" i="6"/>
  <c r="AL78" i="6"/>
  <c r="AB78" i="6"/>
  <c r="J78" i="6"/>
  <c r="BL78" i="6"/>
  <c r="BD78" i="6"/>
  <c r="AU78" i="6"/>
  <c r="AK78" i="6"/>
  <c r="V78" i="6"/>
  <c r="I78" i="6"/>
  <c r="BZ78" i="6"/>
  <c r="BA78" i="6"/>
  <c r="AG78" i="6"/>
  <c r="BK78" i="6"/>
  <c r="AT78" i="6"/>
  <c r="U78" i="6"/>
  <c r="BI78" i="6"/>
  <c r="Q78" i="6"/>
  <c r="BH78" i="6"/>
  <c r="BJ78" i="6"/>
  <c r="AF78" i="6"/>
  <c r="AS78" i="6"/>
  <c r="AO78" i="6"/>
  <c r="AQ78" i="6" s="1"/>
  <c r="AJ78" i="6"/>
  <c r="AI78" i="6"/>
  <c r="BY78" i="6"/>
  <c r="G78" i="6"/>
  <c r="BC78" i="6"/>
  <c r="BB78" i="6"/>
  <c r="AZ78" i="6"/>
  <c r="T78" i="6"/>
  <c r="N78" i="6"/>
  <c r="CC81" i="4"/>
  <c r="CL84" i="4"/>
  <c r="CI85" i="4"/>
  <c r="BG86" i="6"/>
  <c r="AY86" i="6"/>
  <c r="AN86" i="6"/>
  <c r="AD86" i="6"/>
  <c r="L86" i="6"/>
  <c r="BF86" i="6"/>
  <c r="AX86" i="6"/>
  <c r="AM86" i="6"/>
  <c r="AC86" i="6"/>
  <c r="K86" i="6"/>
  <c r="BM86" i="6"/>
  <c r="BE86" i="6"/>
  <c r="AW86" i="6"/>
  <c r="AL86" i="6"/>
  <c r="AB86" i="6"/>
  <c r="J86" i="6"/>
  <c r="BL86" i="6"/>
  <c r="BD86" i="6"/>
  <c r="AU86" i="6"/>
  <c r="AK86" i="6"/>
  <c r="V86" i="6"/>
  <c r="I86" i="6"/>
  <c r="BJ86" i="6"/>
  <c r="BB86" i="6"/>
  <c r="AS86" i="6"/>
  <c r="AI86" i="6"/>
  <c r="T86" i="6"/>
  <c r="BZ86" i="6"/>
  <c r="BI86" i="6"/>
  <c r="BA86" i="6"/>
  <c r="AG86" i="6"/>
  <c r="Q86" i="6"/>
  <c r="AJ86" i="6"/>
  <c r="BY86" i="6"/>
  <c r="BK86" i="6"/>
  <c r="U86" i="6"/>
  <c r="BC86" i="6"/>
  <c r="G86" i="6"/>
  <c r="AZ86" i="6"/>
  <c r="N86" i="6"/>
  <c r="BH86" i="6"/>
  <c r="AT86" i="6"/>
  <c r="AO86" i="6"/>
  <c r="AQ86" i="6" s="1"/>
  <c r="AF86" i="6"/>
  <c r="CL92" i="4"/>
  <c r="CI93" i="4"/>
  <c r="BK94" i="6"/>
  <c r="BC94" i="6"/>
  <c r="AT94" i="6"/>
  <c r="AJ94" i="6"/>
  <c r="U94" i="6"/>
  <c r="G94" i="6"/>
  <c r="BJ94" i="6"/>
  <c r="BB94" i="6"/>
  <c r="AS94" i="6"/>
  <c r="AI94" i="6"/>
  <c r="T94" i="6"/>
  <c r="BZ94" i="6"/>
  <c r="BI94" i="6"/>
  <c r="BA94" i="6"/>
  <c r="AG94" i="6"/>
  <c r="Q94" i="6"/>
  <c r="BY94" i="6"/>
  <c r="BH94" i="6"/>
  <c r="AZ94" i="6"/>
  <c r="AO94" i="6"/>
  <c r="AQ94" i="6" s="1"/>
  <c r="AF94" i="6"/>
  <c r="N94" i="6"/>
  <c r="BF94" i="6"/>
  <c r="AX94" i="6"/>
  <c r="AM94" i="6"/>
  <c r="AC94" i="6"/>
  <c r="K94" i="6"/>
  <c r="BM94" i="6"/>
  <c r="BE94" i="6"/>
  <c r="AW94" i="6"/>
  <c r="AL94" i="6"/>
  <c r="AB94" i="6"/>
  <c r="J94" i="6"/>
  <c r="AU94" i="6"/>
  <c r="AN94" i="6"/>
  <c r="AK94" i="6"/>
  <c r="AD94" i="6"/>
  <c r="BG94" i="6"/>
  <c r="L94" i="6"/>
  <c r="BD94" i="6"/>
  <c r="I94" i="6"/>
  <c r="BL94" i="6"/>
  <c r="AY94" i="6"/>
  <c r="V94" i="6"/>
  <c r="CL100" i="4"/>
  <c r="CI101" i="4"/>
  <c r="BB68" i="4"/>
  <c r="CN68" i="4" s="1"/>
  <c r="CI72" i="4"/>
  <c r="BL73" i="6"/>
  <c r="BD73" i="6"/>
  <c r="AU73" i="6"/>
  <c r="AK73" i="6"/>
  <c r="V73" i="6"/>
  <c r="I73" i="6"/>
  <c r="BJ73" i="6"/>
  <c r="BB73" i="6"/>
  <c r="AS73" i="6"/>
  <c r="AI73" i="6"/>
  <c r="T73" i="6"/>
  <c r="BY73" i="6"/>
  <c r="BH73" i="6"/>
  <c r="AZ73" i="6"/>
  <c r="AO73" i="6"/>
  <c r="AQ73" i="6" s="1"/>
  <c r="AF73" i="6"/>
  <c r="N73" i="6"/>
  <c r="BG73" i="6"/>
  <c r="AT73" i="6"/>
  <c r="AC73" i="6"/>
  <c r="BA73" i="6"/>
  <c r="AL73" i="6"/>
  <c r="L73" i="6"/>
  <c r="BM73" i="6"/>
  <c r="AY73" i="6"/>
  <c r="AJ73" i="6"/>
  <c r="K73" i="6"/>
  <c r="BF73" i="6"/>
  <c r="AG73" i="6"/>
  <c r="BE73" i="6"/>
  <c r="AD73" i="6"/>
  <c r="BZ73" i="6"/>
  <c r="AW73" i="6"/>
  <c r="Q73" i="6"/>
  <c r="J73" i="6"/>
  <c r="BI73" i="6"/>
  <c r="BC73" i="6"/>
  <c r="AN73" i="6"/>
  <c r="AM73" i="6"/>
  <c r="AB73" i="6"/>
  <c r="G73" i="6"/>
  <c r="BK73" i="6"/>
  <c r="AX73" i="6"/>
  <c r="U73" i="6"/>
  <c r="BB76" i="4"/>
  <c r="CN76" i="4" s="1"/>
  <c r="CC76" i="4"/>
  <c r="AP78" i="4"/>
  <c r="CI80" i="4"/>
  <c r="BJ81" i="6"/>
  <c r="BB81" i="6"/>
  <c r="AS81" i="6"/>
  <c r="AI81" i="6"/>
  <c r="T81" i="6"/>
  <c r="BZ81" i="6"/>
  <c r="BI81" i="6"/>
  <c r="BA81" i="6"/>
  <c r="AG81" i="6"/>
  <c r="Q81" i="6"/>
  <c r="BY81" i="6"/>
  <c r="BH81" i="6"/>
  <c r="AZ81" i="6"/>
  <c r="AO81" i="6"/>
  <c r="AQ81" i="6" s="1"/>
  <c r="AF81" i="6"/>
  <c r="N81" i="6"/>
  <c r="BG81" i="6"/>
  <c r="AY81" i="6"/>
  <c r="AN81" i="6"/>
  <c r="AD81" i="6"/>
  <c r="L81" i="6"/>
  <c r="BM81" i="6"/>
  <c r="BE81" i="6"/>
  <c r="AW81" i="6"/>
  <c r="AL81" i="6"/>
  <c r="AB81" i="6"/>
  <c r="BL81" i="6"/>
  <c r="BD81" i="6"/>
  <c r="AU81" i="6"/>
  <c r="AK81" i="6"/>
  <c r="V81" i="6"/>
  <c r="AX81" i="6"/>
  <c r="I81" i="6"/>
  <c r="AM81" i="6"/>
  <c r="AC81" i="6"/>
  <c r="BK81" i="6"/>
  <c r="U81" i="6"/>
  <c r="AJ81" i="6"/>
  <c r="K81" i="6"/>
  <c r="BF81" i="6"/>
  <c r="J81" i="6"/>
  <c r="G81" i="6"/>
  <c r="BC81" i="6"/>
  <c r="AT81" i="6"/>
  <c r="CD81" i="4"/>
  <c r="BB84" i="4"/>
  <c r="CN84" i="4" s="1"/>
  <c r="X86" i="4"/>
  <c r="CI88" i="4"/>
  <c r="BF89" i="6"/>
  <c r="AX89" i="6"/>
  <c r="AM89" i="6"/>
  <c r="AC89" i="6"/>
  <c r="K89" i="6"/>
  <c r="BM89" i="6"/>
  <c r="BE89" i="6"/>
  <c r="AW89" i="6"/>
  <c r="AL89" i="6"/>
  <c r="AB89" i="6"/>
  <c r="J89" i="6"/>
  <c r="BL89" i="6"/>
  <c r="BD89" i="6"/>
  <c r="AU89" i="6"/>
  <c r="AK89" i="6"/>
  <c r="V89" i="6"/>
  <c r="I89" i="6"/>
  <c r="BK89" i="6"/>
  <c r="BC89" i="6"/>
  <c r="AT89" i="6"/>
  <c r="AJ89" i="6"/>
  <c r="U89" i="6"/>
  <c r="G89" i="6"/>
  <c r="BZ89" i="6"/>
  <c r="BI89" i="6"/>
  <c r="BA89" i="6"/>
  <c r="AG89" i="6"/>
  <c r="Q89" i="6"/>
  <c r="BY89" i="6"/>
  <c r="BH89" i="6"/>
  <c r="AZ89" i="6"/>
  <c r="AO89" i="6"/>
  <c r="AQ89" i="6" s="1"/>
  <c r="AF89" i="6"/>
  <c r="N89" i="6"/>
  <c r="BG89" i="6"/>
  <c r="L89" i="6"/>
  <c r="BB89" i="6"/>
  <c r="AY89" i="6"/>
  <c r="AS89" i="6"/>
  <c r="AI89" i="6"/>
  <c r="AD89" i="6"/>
  <c r="AN89" i="6"/>
  <c r="T89" i="6"/>
  <c r="BJ89" i="6"/>
  <c r="BB92" i="4"/>
  <c r="CN92" i="4" s="1"/>
  <c r="X94" i="4"/>
  <c r="CI96" i="4"/>
  <c r="BF97" i="6"/>
  <c r="AX97" i="6"/>
  <c r="AM97" i="6"/>
  <c r="AC97" i="6"/>
  <c r="K97" i="6"/>
  <c r="BM97" i="6"/>
  <c r="BE97" i="6"/>
  <c r="AW97" i="6"/>
  <c r="AL97" i="6"/>
  <c r="AB97" i="6"/>
  <c r="J97" i="6"/>
  <c r="BL97" i="6"/>
  <c r="BD97" i="6"/>
  <c r="AU97" i="6"/>
  <c r="AK97" i="6"/>
  <c r="V97" i="6"/>
  <c r="I97" i="6"/>
  <c r="BK97" i="6"/>
  <c r="BC97" i="6"/>
  <c r="AT97" i="6"/>
  <c r="AJ97" i="6"/>
  <c r="U97" i="6"/>
  <c r="G97" i="6"/>
  <c r="BZ97" i="6"/>
  <c r="BI97" i="6"/>
  <c r="BA97" i="6"/>
  <c r="AG97" i="6"/>
  <c r="Q97" i="6"/>
  <c r="BY97" i="6"/>
  <c r="BH97" i="6"/>
  <c r="AZ97" i="6"/>
  <c r="AO97" i="6"/>
  <c r="AQ97" i="6" s="1"/>
  <c r="AF97" i="6"/>
  <c r="N97" i="6"/>
  <c r="AD97" i="6"/>
  <c r="BJ97" i="6"/>
  <c r="T97" i="6"/>
  <c r="BG97" i="6"/>
  <c r="L97" i="6"/>
  <c r="BB97" i="6"/>
  <c r="AS97" i="6"/>
  <c r="AN97" i="6"/>
  <c r="AY97" i="6"/>
  <c r="AI97" i="6"/>
  <c r="BB100" i="4"/>
  <c r="CN100" i="4" s="1"/>
  <c r="CL77" i="4"/>
  <c r="CI78" i="4"/>
  <c r="BY79" i="6"/>
  <c r="BH79" i="6"/>
  <c r="AZ79" i="6"/>
  <c r="AO79" i="6"/>
  <c r="AQ79" i="6" s="1"/>
  <c r="AF79" i="6"/>
  <c r="N79" i="6"/>
  <c r="BG79" i="6"/>
  <c r="AY79" i="6"/>
  <c r="AN79" i="6"/>
  <c r="AD79" i="6"/>
  <c r="L79" i="6"/>
  <c r="BF79" i="6"/>
  <c r="AX79" i="6"/>
  <c r="AM79" i="6"/>
  <c r="AC79" i="6"/>
  <c r="K79" i="6"/>
  <c r="BM79" i="6"/>
  <c r="BE79" i="6"/>
  <c r="AW79" i="6"/>
  <c r="AL79" i="6"/>
  <c r="AB79" i="6"/>
  <c r="J79" i="6"/>
  <c r="BB79" i="6"/>
  <c r="AI79" i="6"/>
  <c r="BL79" i="6"/>
  <c r="AU79" i="6"/>
  <c r="V79" i="6"/>
  <c r="BJ79" i="6"/>
  <c r="AS79" i="6"/>
  <c r="T79" i="6"/>
  <c r="BI79" i="6"/>
  <c r="Q79" i="6"/>
  <c r="AT79" i="6"/>
  <c r="BK79" i="6"/>
  <c r="U79" i="6"/>
  <c r="BD79" i="6"/>
  <c r="I79" i="6"/>
  <c r="AK79" i="6"/>
  <c r="AJ79" i="6"/>
  <c r="BZ79" i="6"/>
  <c r="BA79" i="6"/>
  <c r="AG79" i="6"/>
  <c r="BC79" i="6"/>
  <c r="G79" i="6"/>
  <c r="AP84" i="4"/>
  <c r="CL85" i="4"/>
  <c r="CI86" i="4"/>
  <c r="BL87" i="6"/>
  <c r="BD87" i="6"/>
  <c r="AU87" i="6"/>
  <c r="BK87" i="6"/>
  <c r="BC87" i="6"/>
  <c r="BJ87" i="6"/>
  <c r="BB87" i="6"/>
  <c r="BZ87" i="6"/>
  <c r="BI87" i="6"/>
  <c r="BA87" i="6"/>
  <c r="BG87" i="6"/>
  <c r="AY87" i="6"/>
  <c r="BF87" i="6"/>
  <c r="AO87" i="6"/>
  <c r="AQ87" i="6" s="1"/>
  <c r="AF87" i="6"/>
  <c r="N87" i="6"/>
  <c r="BE87" i="6"/>
  <c r="AN87" i="6"/>
  <c r="AD87" i="6"/>
  <c r="L87" i="6"/>
  <c r="AZ87" i="6"/>
  <c r="AM87" i="6"/>
  <c r="AC87" i="6"/>
  <c r="K87" i="6"/>
  <c r="AX87" i="6"/>
  <c r="AL87" i="6"/>
  <c r="AB87" i="6"/>
  <c r="J87" i="6"/>
  <c r="BY87" i="6"/>
  <c r="AT87" i="6"/>
  <c r="AJ87" i="6"/>
  <c r="U87" i="6"/>
  <c r="G87" i="6"/>
  <c r="BM87" i="6"/>
  <c r="AS87" i="6"/>
  <c r="AI87" i="6"/>
  <c r="T87" i="6"/>
  <c r="Q87" i="6"/>
  <c r="I87" i="6"/>
  <c r="BH87" i="6"/>
  <c r="AW87" i="6"/>
  <c r="AK87" i="6"/>
  <c r="AG87" i="6"/>
  <c r="V87" i="6"/>
  <c r="CD87" i="4"/>
  <c r="AP92" i="4"/>
  <c r="CL93" i="4"/>
  <c r="CI94" i="4"/>
  <c r="BL95" i="6"/>
  <c r="BD95" i="6"/>
  <c r="AU95" i="6"/>
  <c r="AK95" i="6"/>
  <c r="V95" i="6"/>
  <c r="I95" i="6"/>
  <c r="BK95" i="6"/>
  <c r="BC95" i="6"/>
  <c r="AT95" i="6"/>
  <c r="AJ95" i="6"/>
  <c r="U95" i="6"/>
  <c r="G95" i="6"/>
  <c r="BJ95" i="6"/>
  <c r="BB95" i="6"/>
  <c r="AS95" i="6"/>
  <c r="AI95" i="6"/>
  <c r="T95" i="6"/>
  <c r="BZ95" i="6"/>
  <c r="BI95" i="6"/>
  <c r="BA95" i="6"/>
  <c r="AG95" i="6"/>
  <c r="Q95" i="6"/>
  <c r="BG95" i="6"/>
  <c r="AY95" i="6"/>
  <c r="AN95" i="6"/>
  <c r="AD95" i="6"/>
  <c r="L95" i="6"/>
  <c r="BF95" i="6"/>
  <c r="AX95" i="6"/>
  <c r="AM95" i="6"/>
  <c r="AC95" i="6"/>
  <c r="K95" i="6"/>
  <c r="BM95" i="6"/>
  <c r="AB95" i="6"/>
  <c r="BH95" i="6"/>
  <c r="N95" i="6"/>
  <c r="BE95" i="6"/>
  <c r="J95" i="6"/>
  <c r="AZ95" i="6"/>
  <c r="AO95" i="6"/>
  <c r="AQ95" i="6" s="1"/>
  <c r="AL95" i="6"/>
  <c r="BY95" i="6"/>
  <c r="AW95" i="6"/>
  <c r="AF95" i="6"/>
  <c r="CD95" i="4"/>
  <c r="CL101" i="4"/>
  <c r="CI73" i="4"/>
  <c r="BM74" i="6"/>
  <c r="BE74" i="6"/>
  <c r="AW74" i="6"/>
  <c r="AL74" i="6"/>
  <c r="AB74" i="6"/>
  <c r="J74" i="6"/>
  <c r="BK74" i="6"/>
  <c r="BC74" i="6"/>
  <c r="AT74" i="6"/>
  <c r="AJ74" i="6"/>
  <c r="U74" i="6"/>
  <c r="G74" i="6"/>
  <c r="BZ74" i="6"/>
  <c r="BI74" i="6"/>
  <c r="BA74" i="6"/>
  <c r="AG74" i="6"/>
  <c r="Q74" i="6"/>
  <c r="BL74" i="6"/>
  <c r="AY74" i="6"/>
  <c r="AI74" i="6"/>
  <c r="K74" i="6"/>
  <c r="BF74" i="6"/>
  <c r="AO74" i="6"/>
  <c r="AQ74" i="6" s="1"/>
  <c r="V74" i="6"/>
  <c r="BY74" i="6"/>
  <c r="BD74" i="6"/>
  <c r="AN74" i="6"/>
  <c r="T74" i="6"/>
  <c r="AZ74" i="6"/>
  <c r="AC74" i="6"/>
  <c r="AX74" i="6"/>
  <c r="N74" i="6"/>
  <c r="BJ74" i="6"/>
  <c r="AM74" i="6"/>
  <c r="BH74" i="6"/>
  <c r="AK74" i="6"/>
  <c r="BB74" i="6"/>
  <c r="AU74" i="6"/>
  <c r="AF74" i="6"/>
  <c r="AD74" i="6"/>
  <c r="L74" i="6"/>
  <c r="BG74" i="6"/>
  <c r="AS74" i="6"/>
  <c r="I74" i="6"/>
  <c r="CD74" i="4"/>
  <c r="BB77" i="4"/>
  <c r="CN77" i="4" s="1"/>
  <c r="X79" i="4"/>
  <c r="CI81" i="4"/>
  <c r="BK82" i="6"/>
  <c r="BC82" i="6"/>
  <c r="AT82" i="6"/>
  <c r="AJ82" i="6"/>
  <c r="U82" i="6"/>
  <c r="G82" i="6"/>
  <c r="BJ82" i="6"/>
  <c r="BB82" i="6"/>
  <c r="AS82" i="6"/>
  <c r="AI82" i="6"/>
  <c r="T82" i="6"/>
  <c r="BZ82" i="6"/>
  <c r="BI82" i="6"/>
  <c r="BA82" i="6"/>
  <c r="AG82" i="6"/>
  <c r="Q82" i="6"/>
  <c r="BY82" i="6"/>
  <c r="BH82" i="6"/>
  <c r="AZ82" i="6"/>
  <c r="AO82" i="6"/>
  <c r="AQ82" i="6" s="1"/>
  <c r="AF82" i="6"/>
  <c r="N82" i="6"/>
  <c r="BF82" i="6"/>
  <c r="AX82" i="6"/>
  <c r="AM82" i="6"/>
  <c r="AC82" i="6"/>
  <c r="K82" i="6"/>
  <c r="BM82" i="6"/>
  <c r="BE82" i="6"/>
  <c r="AW82" i="6"/>
  <c r="AL82" i="6"/>
  <c r="AB82" i="6"/>
  <c r="J82" i="6"/>
  <c r="AD82" i="6"/>
  <c r="BG82" i="6"/>
  <c r="L82" i="6"/>
  <c r="AY82" i="6"/>
  <c r="AU82" i="6"/>
  <c r="I82" i="6"/>
  <c r="BD82" i="6"/>
  <c r="AN82" i="6"/>
  <c r="AK82" i="6"/>
  <c r="V82" i="6"/>
  <c r="BL82" i="6"/>
  <c r="CD82" i="4"/>
  <c r="Z84" i="4"/>
  <c r="AB84" i="4" s="1"/>
  <c r="BB85" i="4"/>
  <c r="CN85" i="4" s="1"/>
  <c r="X87" i="4"/>
  <c r="CI89" i="4"/>
  <c r="BG90" i="6"/>
  <c r="AY90" i="6"/>
  <c r="AN90" i="6"/>
  <c r="AD90" i="6"/>
  <c r="L90" i="6"/>
  <c r="BF90" i="6"/>
  <c r="AX90" i="6"/>
  <c r="AM90" i="6"/>
  <c r="AC90" i="6"/>
  <c r="K90" i="6"/>
  <c r="BM90" i="6"/>
  <c r="BE90" i="6"/>
  <c r="AW90" i="6"/>
  <c r="AL90" i="6"/>
  <c r="AB90" i="6"/>
  <c r="J90" i="6"/>
  <c r="BL90" i="6"/>
  <c r="BD90" i="6"/>
  <c r="AU90" i="6"/>
  <c r="AK90" i="6"/>
  <c r="V90" i="6"/>
  <c r="I90" i="6"/>
  <c r="BJ90" i="6"/>
  <c r="BB90" i="6"/>
  <c r="AS90" i="6"/>
  <c r="AI90" i="6"/>
  <c r="T90" i="6"/>
  <c r="BZ90" i="6"/>
  <c r="BI90" i="6"/>
  <c r="BA90" i="6"/>
  <c r="AG90" i="6"/>
  <c r="Q90" i="6"/>
  <c r="AO90" i="6"/>
  <c r="AQ90" i="6" s="1"/>
  <c r="AJ90" i="6"/>
  <c r="BY90" i="6"/>
  <c r="AF90" i="6"/>
  <c r="BK90" i="6"/>
  <c r="U90" i="6"/>
  <c r="BC90" i="6"/>
  <c r="G90" i="6"/>
  <c r="AZ90" i="6"/>
  <c r="BH90" i="6"/>
  <c r="AT90" i="6"/>
  <c r="N90" i="6"/>
  <c r="CD90" i="4"/>
  <c r="Z92" i="4"/>
  <c r="AB92" i="4" s="1"/>
  <c r="BB93" i="4"/>
  <c r="CN93" i="4" s="1"/>
  <c r="X95" i="4"/>
  <c r="CI97" i="4"/>
  <c r="BG98" i="6"/>
  <c r="AY98" i="6"/>
  <c r="AN98" i="6"/>
  <c r="AD98" i="6"/>
  <c r="L98" i="6"/>
  <c r="BF98" i="6"/>
  <c r="AX98" i="6"/>
  <c r="AM98" i="6"/>
  <c r="AC98" i="6"/>
  <c r="K98" i="6"/>
  <c r="BM98" i="6"/>
  <c r="BE98" i="6"/>
  <c r="AW98" i="6"/>
  <c r="AL98" i="6"/>
  <c r="AB98" i="6"/>
  <c r="J98" i="6"/>
  <c r="BL98" i="6"/>
  <c r="BD98" i="6"/>
  <c r="AU98" i="6"/>
  <c r="AK98" i="6"/>
  <c r="V98" i="6"/>
  <c r="I98" i="6"/>
  <c r="BJ98" i="6"/>
  <c r="BB98" i="6"/>
  <c r="AS98" i="6"/>
  <c r="AI98" i="6"/>
  <c r="T98" i="6"/>
  <c r="BZ98" i="6"/>
  <c r="BI98" i="6"/>
  <c r="BA98" i="6"/>
  <c r="AG98" i="6"/>
  <c r="Q98" i="6"/>
  <c r="AZ98" i="6"/>
  <c r="AT98" i="6"/>
  <c r="AO98" i="6"/>
  <c r="AQ98" i="6" s="1"/>
  <c r="AJ98" i="6"/>
  <c r="BK98" i="6"/>
  <c r="U98" i="6"/>
  <c r="BH98" i="6"/>
  <c r="N98" i="6"/>
  <c r="BY98" i="6"/>
  <c r="BC98" i="6"/>
  <c r="AF98" i="6"/>
  <c r="G98" i="6"/>
  <c r="CD98" i="4"/>
  <c r="Z100" i="4"/>
  <c r="AB100" i="4" s="1"/>
  <c r="BB101" i="4"/>
  <c r="CN101" i="4" s="1"/>
  <c r="CI84" i="4"/>
  <c r="BF85" i="6"/>
  <c r="AX85" i="6"/>
  <c r="AM85" i="6"/>
  <c r="AC85" i="6"/>
  <c r="K85" i="6"/>
  <c r="BM85" i="6"/>
  <c r="BE85" i="6"/>
  <c r="AW85" i="6"/>
  <c r="AL85" i="6"/>
  <c r="AB85" i="6"/>
  <c r="J85" i="6"/>
  <c r="BL85" i="6"/>
  <c r="BD85" i="6"/>
  <c r="AU85" i="6"/>
  <c r="AK85" i="6"/>
  <c r="V85" i="6"/>
  <c r="I85" i="6"/>
  <c r="BK85" i="6"/>
  <c r="BC85" i="6"/>
  <c r="AT85" i="6"/>
  <c r="AJ85" i="6"/>
  <c r="U85" i="6"/>
  <c r="G85" i="6"/>
  <c r="BZ85" i="6"/>
  <c r="BI85" i="6"/>
  <c r="BA85" i="6"/>
  <c r="AG85" i="6"/>
  <c r="Q85" i="6"/>
  <c r="BY85" i="6"/>
  <c r="BH85" i="6"/>
  <c r="AZ85" i="6"/>
  <c r="AO85" i="6"/>
  <c r="AQ85" i="6" s="1"/>
  <c r="AF85" i="6"/>
  <c r="N85" i="6"/>
  <c r="BB85" i="6"/>
  <c r="AS85" i="6"/>
  <c r="AI85" i="6"/>
  <c r="AD85" i="6"/>
  <c r="AN85" i="6"/>
  <c r="T85" i="6"/>
  <c r="AY85" i="6"/>
  <c r="L85" i="6"/>
  <c r="BJ85" i="6"/>
  <c r="BG85" i="6"/>
  <c r="CL91" i="4"/>
  <c r="CI92" i="4"/>
  <c r="BJ93" i="6"/>
  <c r="BB93" i="6"/>
  <c r="AS93" i="6"/>
  <c r="AI93" i="6"/>
  <c r="T93" i="6"/>
  <c r="BZ93" i="6"/>
  <c r="BI93" i="6"/>
  <c r="BA93" i="6"/>
  <c r="AG93" i="6"/>
  <c r="Q93" i="6"/>
  <c r="BY93" i="6"/>
  <c r="BH93" i="6"/>
  <c r="AZ93" i="6"/>
  <c r="AO93" i="6"/>
  <c r="AQ93" i="6" s="1"/>
  <c r="AF93" i="6"/>
  <c r="N93" i="6"/>
  <c r="BG93" i="6"/>
  <c r="AY93" i="6"/>
  <c r="AN93" i="6"/>
  <c r="AD93" i="6"/>
  <c r="L93" i="6"/>
  <c r="BM93" i="6"/>
  <c r="BE93" i="6"/>
  <c r="AW93" i="6"/>
  <c r="AL93" i="6"/>
  <c r="AB93" i="6"/>
  <c r="J93" i="6"/>
  <c r="BL93" i="6"/>
  <c r="BD93" i="6"/>
  <c r="AU93" i="6"/>
  <c r="AK93" i="6"/>
  <c r="V93" i="6"/>
  <c r="I93" i="6"/>
  <c r="BK93" i="6"/>
  <c r="U93" i="6"/>
  <c r="BF93" i="6"/>
  <c r="K93" i="6"/>
  <c r="BC93" i="6"/>
  <c r="G93" i="6"/>
  <c r="AX93" i="6"/>
  <c r="AM93" i="6"/>
  <c r="AJ93" i="6"/>
  <c r="AT93" i="6"/>
  <c r="AC93" i="6"/>
  <c r="CL99" i="4"/>
  <c r="CI100" i="4"/>
  <c r="BJ101" i="6"/>
  <c r="BB101" i="6"/>
  <c r="AS101" i="6"/>
  <c r="AI101" i="6"/>
  <c r="T101" i="6"/>
  <c r="BZ101" i="6"/>
  <c r="BI101" i="6"/>
  <c r="BA101" i="6"/>
  <c r="AG101" i="6"/>
  <c r="Q101" i="6"/>
  <c r="BY101" i="6"/>
  <c r="BH101" i="6"/>
  <c r="AZ101" i="6"/>
  <c r="AO101" i="6"/>
  <c r="AQ101" i="6" s="1"/>
  <c r="AF101" i="6"/>
  <c r="N101" i="6"/>
  <c r="BG101" i="6"/>
  <c r="AY101" i="6"/>
  <c r="AN101" i="6"/>
  <c r="AD101" i="6"/>
  <c r="L101" i="6"/>
  <c r="BM101" i="6"/>
  <c r="BE101" i="6"/>
  <c r="AW101" i="6"/>
  <c r="AL101" i="6"/>
  <c r="AB101" i="6"/>
  <c r="J101" i="6"/>
  <c r="BL101" i="6"/>
  <c r="BD101" i="6"/>
  <c r="AU101" i="6"/>
  <c r="AK101" i="6"/>
  <c r="V101" i="6"/>
  <c r="I101" i="6"/>
  <c r="AJ101" i="6"/>
  <c r="AC101" i="6"/>
  <c r="BK101" i="6"/>
  <c r="U101" i="6"/>
  <c r="BF101" i="6"/>
  <c r="K101" i="6"/>
  <c r="AX101" i="6"/>
  <c r="AT101" i="6"/>
  <c r="BC101" i="6"/>
  <c r="AM101" i="6"/>
  <c r="G101" i="6"/>
  <c r="CI71" i="4"/>
  <c r="BK72" i="6"/>
  <c r="BC72" i="6"/>
  <c r="AT72" i="6"/>
  <c r="AJ72" i="6"/>
  <c r="U72" i="6"/>
  <c r="G72" i="6"/>
  <c r="BZ72" i="6"/>
  <c r="BI72" i="6"/>
  <c r="BA72" i="6"/>
  <c r="AG72" i="6"/>
  <c r="Q72" i="6"/>
  <c r="BG72" i="6"/>
  <c r="AY72" i="6"/>
  <c r="AN72" i="6"/>
  <c r="AD72" i="6"/>
  <c r="L72" i="6"/>
  <c r="BY72" i="6"/>
  <c r="BD72" i="6"/>
  <c r="AM72" i="6"/>
  <c r="T72" i="6"/>
  <c r="BJ72" i="6"/>
  <c r="AW72" i="6"/>
  <c r="AF72" i="6"/>
  <c r="I72" i="6"/>
  <c r="BH72" i="6"/>
  <c r="AU72" i="6"/>
  <c r="AC72" i="6"/>
  <c r="BM72" i="6"/>
  <c r="AO72" i="6"/>
  <c r="AQ72" i="6" s="1"/>
  <c r="J72" i="6"/>
  <c r="BL72" i="6"/>
  <c r="AL72" i="6"/>
  <c r="BB72" i="6"/>
  <c r="AB72" i="6"/>
  <c r="AZ72" i="6"/>
  <c r="V72" i="6"/>
  <c r="K72" i="6"/>
  <c r="BF72" i="6"/>
  <c r="AX72" i="6"/>
  <c r="AS72" i="6"/>
  <c r="AK72" i="6"/>
  <c r="BE72" i="6"/>
  <c r="AI72" i="6"/>
  <c r="N72" i="6"/>
  <c r="CD72" i="4"/>
  <c r="CI79" i="4"/>
  <c r="BZ80" i="6"/>
  <c r="BI80" i="6"/>
  <c r="BA80" i="6"/>
  <c r="AG80" i="6"/>
  <c r="Q80" i="6"/>
  <c r="BY80" i="6"/>
  <c r="BH80" i="6"/>
  <c r="AZ80" i="6"/>
  <c r="AO80" i="6"/>
  <c r="AQ80" i="6" s="1"/>
  <c r="AF80" i="6"/>
  <c r="N80" i="6"/>
  <c r="BG80" i="6"/>
  <c r="AY80" i="6"/>
  <c r="AN80" i="6"/>
  <c r="AD80" i="6"/>
  <c r="L80" i="6"/>
  <c r="BF80" i="6"/>
  <c r="AX80" i="6"/>
  <c r="AM80" i="6"/>
  <c r="AC80" i="6"/>
  <c r="K80" i="6"/>
  <c r="BC80" i="6"/>
  <c r="AJ80" i="6"/>
  <c r="G80" i="6"/>
  <c r="BM80" i="6"/>
  <c r="AW80" i="6"/>
  <c r="AB80" i="6"/>
  <c r="BK80" i="6"/>
  <c r="AT80" i="6"/>
  <c r="U80" i="6"/>
  <c r="BJ80" i="6"/>
  <c r="AS80" i="6"/>
  <c r="T80" i="6"/>
  <c r="BL80" i="6"/>
  <c r="V80" i="6"/>
  <c r="AU80" i="6"/>
  <c r="AL80" i="6"/>
  <c r="BB80" i="6"/>
  <c r="AK80" i="6"/>
  <c r="I80" i="6"/>
  <c r="BE80" i="6"/>
  <c r="BD80" i="6"/>
  <c r="AI80" i="6"/>
  <c r="J80" i="6"/>
  <c r="CD80" i="4"/>
  <c r="CC83" i="4"/>
  <c r="AP85" i="4"/>
  <c r="CI87" i="4"/>
  <c r="BM88" i="6"/>
  <c r="BE88" i="6"/>
  <c r="AW88" i="6"/>
  <c r="AL88" i="6"/>
  <c r="AB88" i="6"/>
  <c r="J88" i="6"/>
  <c r="BL88" i="6"/>
  <c r="BD88" i="6"/>
  <c r="AU88" i="6"/>
  <c r="AK88" i="6"/>
  <c r="V88" i="6"/>
  <c r="I88" i="6"/>
  <c r="BK88" i="6"/>
  <c r="BC88" i="6"/>
  <c r="AT88" i="6"/>
  <c r="AJ88" i="6"/>
  <c r="U88" i="6"/>
  <c r="G88" i="6"/>
  <c r="BJ88" i="6"/>
  <c r="BB88" i="6"/>
  <c r="AS88" i="6"/>
  <c r="AI88" i="6"/>
  <c r="T88" i="6"/>
  <c r="BY88" i="6"/>
  <c r="BH88" i="6"/>
  <c r="AZ88" i="6"/>
  <c r="AO88" i="6"/>
  <c r="AQ88" i="6" s="1"/>
  <c r="AF88" i="6"/>
  <c r="N88" i="6"/>
  <c r="BG88" i="6"/>
  <c r="AY88" i="6"/>
  <c r="AN88" i="6"/>
  <c r="AD88" i="6"/>
  <c r="L88" i="6"/>
  <c r="AM88" i="6"/>
  <c r="BZ88" i="6"/>
  <c r="AG88" i="6"/>
  <c r="AC88" i="6"/>
  <c r="BI88" i="6"/>
  <c r="Q88" i="6"/>
  <c r="BA88" i="6"/>
  <c r="AX88" i="6"/>
  <c r="K88" i="6"/>
  <c r="BF88" i="6"/>
  <c r="CD88" i="4"/>
  <c r="BB91" i="4"/>
  <c r="CN91" i="4" s="1"/>
  <c r="CC91" i="4"/>
  <c r="AP93" i="4"/>
  <c r="CI95" i="4"/>
  <c r="BM96" i="6"/>
  <c r="BE96" i="6"/>
  <c r="AW96" i="6"/>
  <c r="AL96" i="6"/>
  <c r="AB96" i="6"/>
  <c r="J96" i="6"/>
  <c r="BL96" i="6"/>
  <c r="BD96" i="6"/>
  <c r="AU96" i="6"/>
  <c r="AK96" i="6"/>
  <c r="V96" i="6"/>
  <c r="I96" i="6"/>
  <c r="BK96" i="6"/>
  <c r="BC96" i="6"/>
  <c r="AT96" i="6"/>
  <c r="AJ96" i="6"/>
  <c r="U96" i="6"/>
  <c r="G96" i="6"/>
  <c r="BJ96" i="6"/>
  <c r="BB96" i="6"/>
  <c r="AS96" i="6"/>
  <c r="AI96" i="6"/>
  <c r="T96" i="6"/>
  <c r="BY96" i="6"/>
  <c r="BH96" i="6"/>
  <c r="AZ96" i="6"/>
  <c r="AO96" i="6"/>
  <c r="AQ96" i="6" s="1"/>
  <c r="AF96" i="6"/>
  <c r="N96" i="6"/>
  <c r="BG96" i="6"/>
  <c r="AY96" i="6"/>
  <c r="AN96" i="6"/>
  <c r="AD96" i="6"/>
  <c r="L96" i="6"/>
  <c r="AX96" i="6"/>
  <c r="AM96" i="6"/>
  <c r="BZ96" i="6"/>
  <c r="AG96" i="6"/>
  <c r="BI96" i="6"/>
  <c r="Q96" i="6"/>
  <c r="BF96" i="6"/>
  <c r="K96" i="6"/>
  <c r="BA96" i="6"/>
  <c r="AC96" i="6"/>
  <c r="CD96" i="4"/>
  <c r="BB99" i="4"/>
  <c r="CN99" i="4" s="1"/>
  <c r="CC99" i="4"/>
  <c r="AP101" i="4"/>
  <c r="BH58" i="4" l="1"/>
  <c r="CF58" i="4" s="1"/>
  <c r="AL63" i="4"/>
  <c r="Q15" i="6"/>
  <c r="AL97" i="4"/>
  <c r="AU97" i="4" s="1"/>
  <c r="AU17" i="6"/>
  <c r="CO80" i="4"/>
  <c r="BH76" i="4"/>
  <c r="CF76" i="4" s="1"/>
  <c r="CG76" i="4"/>
  <c r="AL16" i="4"/>
  <c r="AT16" i="4" s="1"/>
  <c r="BG63" i="4"/>
  <c r="CJ16" i="4"/>
  <c r="BG16" i="4"/>
  <c r="AK55" i="4"/>
  <c r="I88" i="5" s="1"/>
  <c r="X14" i="4"/>
  <c r="Z14" i="4" s="1"/>
  <c r="AB14" i="4" s="1"/>
  <c r="AD99" i="4"/>
  <c r="F177" i="5" s="1"/>
  <c r="BG19" i="4"/>
  <c r="AZ19" i="6" s="1"/>
  <c r="CO38" i="4"/>
  <c r="CG32" i="4"/>
  <c r="BH50" i="4"/>
  <c r="CF50" i="4" s="1"/>
  <c r="CJ50" i="4"/>
  <c r="BG18" i="4"/>
  <c r="AD19" i="4"/>
  <c r="F14" i="5" s="1"/>
  <c r="AD18" i="4"/>
  <c r="F12" i="5" s="1"/>
  <c r="AK99" i="4"/>
  <c r="I176" i="5" s="1"/>
  <c r="C119" i="5"/>
  <c r="CG25" i="4"/>
  <c r="BH55" i="4"/>
  <c r="CF55" i="4" s="1"/>
  <c r="E89" i="5"/>
  <c r="CJ99" i="4"/>
  <c r="AL18" i="4"/>
  <c r="AT18" i="4" s="1"/>
  <c r="BH25" i="4"/>
  <c r="CF25" i="4" s="1"/>
  <c r="BH99" i="4"/>
  <c r="CF99" i="4" s="1"/>
  <c r="BG99" i="4"/>
  <c r="C169" i="5"/>
  <c r="CJ18" i="4"/>
  <c r="AK16" i="4"/>
  <c r="I7" i="5" s="1"/>
  <c r="Y7" i="5" s="1"/>
  <c r="AK18" i="4"/>
  <c r="I11" i="5" s="1"/>
  <c r="Y11" i="5" s="1"/>
  <c r="CG19" i="4"/>
  <c r="BZ19" i="6" s="1"/>
  <c r="BH18" i="4"/>
  <c r="CF18" i="4" s="1"/>
  <c r="CG18" i="4"/>
  <c r="BG25" i="4"/>
  <c r="AD55" i="4"/>
  <c r="F89" i="5" s="1"/>
  <c r="CG42" i="4"/>
  <c r="AD32" i="4"/>
  <c r="F43" i="5" s="1"/>
  <c r="E63" i="5"/>
  <c r="CO59" i="4"/>
  <c r="BG42" i="4"/>
  <c r="CP95" i="4"/>
  <c r="BH83" i="4"/>
  <c r="CF83" i="4" s="1"/>
  <c r="BG83" i="4"/>
  <c r="BG91" i="4"/>
  <c r="BH82" i="4"/>
  <c r="CF82" i="4" s="1"/>
  <c r="CJ83" i="4"/>
  <c r="E145" i="5"/>
  <c r="AD83" i="4"/>
  <c r="F145" i="5" s="1"/>
  <c r="C151" i="5"/>
  <c r="CG82" i="4"/>
  <c r="CJ82" i="4"/>
  <c r="BH80" i="4"/>
  <c r="CF80" i="4" s="1"/>
  <c r="AL56" i="4"/>
  <c r="AU56" i="4" s="1"/>
  <c r="E121" i="5"/>
  <c r="AD64" i="4"/>
  <c r="F107" i="5" s="1"/>
  <c r="CJ64" i="4"/>
  <c r="CG56" i="4"/>
  <c r="CG80" i="4"/>
  <c r="E129" i="5"/>
  <c r="CP80" i="4"/>
  <c r="BH56" i="4"/>
  <c r="CF56" i="4" s="1"/>
  <c r="AD82" i="4"/>
  <c r="F143" i="5" s="1"/>
  <c r="AD80" i="4"/>
  <c r="F139" i="5" s="1"/>
  <c r="CJ69" i="4"/>
  <c r="CP63" i="4"/>
  <c r="BG82" i="4"/>
  <c r="BG80" i="4"/>
  <c r="AK82" i="4"/>
  <c r="I142" i="5" s="1"/>
  <c r="E139" i="5"/>
  <c r="E117" i="5"/>
  <c r="CJ31" i="4"/>
  <c r="AD56" i="4"/>
  <c r="F91" i="5" s="1"/>
  <c r="CJ56" i="4"/>
  <c r="E143" i="5"/>
  <c r="AL80" i="4"/>
  <c r="AU80" i="4" s="1"/>
  <c r="CO86" i="4"/>
  <c r="CO43" i="4"/>
  <c r="CP43" i="4"/>
  <c r="CP86" i="4"/>
  <c r="CJ80" i="4"/>
  <c r="CK96" i="4"/>
  <c r="BG56" i="4"/>
  <c r="C65" i="5"/>
  <c r="E73" i="5"/>
  <c r="BG39" i="4"/>
  <c r="AD39" i="4"/>
  <c r="F57" i="5" s="1"/>
  <c r="AK56" i="4"/>
  <c r="I90" i="5" s="1"/>
  <c r="CO78" i="4"/>
  <c r="AL39" i="4"/>
  <c r="AU39" i="4" s="1"/>
  <c r="AD88" i="4"/>
  <c r="F155" i="5" s="1"/>
  <c r="CK95" i="4"/>
  <c r="C135" i="5"/>
  <c r="AD61" i="4"/>
  <c r="F101" i="5" s="1"/>
  <c r="E155" i="5"/>
  <c r="AK61" i="4"/>
  <c r="I100" i="5" s="1"/>
  <c r="AL88" i="4"/>
  <c r="AU88" i="4" s="1"/>
  <c r="BG61" i="4"/>
  <c r="BG58" i="4"/>
  <c r="C37" i="5"/>
  <c r="CK37" i="4"/>
  <c r="AD97" i="4"/>
  <c r="F173" i="5" s="1"/>
  <c r="CK71" i="4"/>
  <c r="CG48" i="4"/>
  <c r="CP97" i="4"/>
  <c r="CP73" i="4"/>
  <c r="CK87" i="4"/>
  <c r="E75" i="5"/>
  <c r="AD73" i="4"/>
  <c r="F125" i="5" s="1"/>
  <c r="CO88" i="4"/>
  <c r="CJ97" i="4"/>
  <c r="CK80" i="4"/>
  <c r="BG73" i="4"/>
  <c r="BH48" i="4"/>
  <c r="CF48" i="4" s="1"/>
  <c r="CJ24" i="4"/>
  <c r="C171" i="5"/>
  <c r="AK97" i="4"/>
  <c r="I172" i="5" s="1"/>
  <c r="CO87" i="4"/>
  <c r="CJ73" i="4"/>
  <c r="AK63" i="4"/>
  <c r="I104" i="5" s="1"/>
  <c r="AK88" i="4"/>
  <c r="I154" i="5" s="1"/>
  <c r="CG64" i="4"/>
  <c r="AD69" i="4"/>
  <c r="F117" i="5" s="1"/>
  <c r="AL64" i="4"/>
  <c r="AU64" i="4" s="1"/>
  <c r="AK69" i="4"/>
  <c r="I116" i="5" s="1"/>
  <c r="CJ39" i="4"/>
  <c r="CP29" i="4"/>
  <c r="AL58" i="4"/>
  <c r="AT58" i="4" s="1"/>
  <c r="AK39" i="4"/>
  <c r="I56" i="5" s="1"/>
  <c r="AD48" i="4"/>
  <c r="F75" i="5" s="1"/>
  <c r="BH19" i="4"/>
  <c r="AL55" i="4"/>
  <c r="AU55" i="4" s="1"/>
  <c r="CP47" i="4"/>
  <c r="CJ47" i="4"/>
  <c r="CF39" i="4"/>
  <c r="CO63" i="4"/>
  <c r="BH97" i="4"/>
  <c r="CF97" i="4" s="1"/>
  <c r="CK73" i="4"/>
  <c r="CJ91" i="4"/>
  <c r="BH69" i="4"/>
  <c r="CF69" i="4" s="1"/>
  <c r="CO62" i="4"/>
  <c r="BG69" i="4"/>
  <c r="CJ63" i="4"/>
  <c r="CO71" i="4"/>
  <c r="CG39" i="4"/>
  <c r="CK29" i="4"/>
  <c r="BG17" i="4"/>
  <c r="AZ17" i="6" s="1"/>
  <c r="CG58" i="4"/>
  <c r="E57" i="5"/>
  <c r="CK63" i="4"/>
  <c r="CO54" i="4"/>
  <c r="CJ88" i="4"/>
  <c r="AL61" i="4"/>
  <c r="AU61" i="4" s="1"/>
  <c r="CK62" i="4"/>
  <c r="BH47" i="4"/>
  <c r="CF47" i="4" s="1"/>
  <c r="CG69" i="4"/>
  <c r="BH64" i="4"/>
  <c r="CF64" i="4" s="1"/>
  <c r="BH73" i="4"/>
  <c r="CF73" i="4" s="1"/>
  <c r="CG97" i="4"/>
  <c r="C125" i="5"/>
  <c r="CJ61" i="4"/>
  <c r="CP72" i="4"/>
  <c r="CJ58" i="4"/>
  <c r="AK73" i="4"/>
  <c r="I124" i="5" s="1"/>
  <c r="CG47" i="4"/>
  <c r="AD47" i="4"/>
  <c r="F73" i="5" s="1"/>
  <c r="AD58" i="4"/>
  <c r="F95" i="5" s="1"/>
  <c r="C87" i="5"/>
  <c r="CP61" i="4"/>
  <c r="AD91" i="4"/>
  <c r="F161" i="5" s="1"/>
  <c r="CG91" i="4"/>
  <c r="E173" i="5"/>
  <c r="CJ48" i="4"/>
  <c r="BH88" i="4"/>
  <c r="CF88" i="4" s="1"/>
  <c r="AL73" i="4"/>
  <c r="AU73" i="4" s="1"/>
  <c r="CG61" i="4"/>
  <c r="AK47" i="4"/>
  <c r="I72" i="5" s="1"/>
  <c r="AK58" i="4"/>
  <c r="I94" i="5" s="1"/>
  <c r="BG55" i="4"/>
  <c r="CG55" i="4"/>
  <c r="E161" i="5"/>
  <c r="CG88" i="4"/>
  <c r="CG73" i="4"/>
  <c r="BH61" i="4"/>
  <c r="CF61" i="4" s="1"/>
  <c r="CP62" i="4"/>
  <c r="CP54" i="4"/>
  <c r="AL47" i="4"/>
  <c r="AU47" i="4" s="1"/>
  <c r="AK96" i="4"/>
  <c r="I170" i="5" s="1"/>
  <c r="C53" i="5"/>
  <c r="CP69" i="4"/>
  <c r="CK70" i="4"/>
  <c r="CO69" i="4"/>
  <c r="CK69" i="4"/>
  <c r="AL40" i="4"/>
  <c r="AT40" i="4" s="1"/>
  <c r="AK74" i="4"/>
  <c r="I126" i="5" s="1"/>
  <c r="BG45" i="4"/>
  <c r="E141" i="5"/>
  <c r="BH16" i="4"/>
  <c r="CF16" i="4" s="1"/>
  <c r="AD16" i="4"/>
  <c r="F8" i="5" s="1"/>
  <c r="CO73" i="4"/>
  <c r="CG16" i="4"/>
  <c r="CJ81" i="4"/>
  <c r="CJ42" i="4"/>
  <c r="CP81" i="4"/>
  <c r="AD74" i="4"/>
  <c r="F127" i="5" s="1"/>
  <c r="CJ76" i="4"/>
  <c r="E131" i="5"/>
  <c r="CP59" i="4"/>
  <c r="CG74" i="4"/>
  <c r="CG81" i="4"/>
  <c r="BH32" i="4"/>
  <c r="CF32" i="4" s="1"/>
  <c r="AK42" i="4"/>
  <c r="I62" i="5" s="1"/>
  <c r="CP25" i="4"/>
  <c r="CK59" i="4"/>
  <c r="CP42" i="4"/>
  <c r="E69" i="5"/>
  <c r="BH26" i="4"/>
  <c r="CF26" i="4" s="1"/>
  <c r="CG26" i="4"/>
  <c r="AD81" i="4"/>
  <c r="F141" i="5" s="1"/>
  <c r="CJ26" i="4"/>
  <c r="AD76" i="4"/>
  <c r="F131" i="5" s="1"/>
  <c r="BG74" i="4"/>
  <c r="AD53" i="4"/>
  <c r="F85" i="5" s="1"/>
  <c r="BG81" i="4"/>
  <c r="CP88" i="4"/>
  <c r="E43" i="5"/>
  <c r="AL26" i="4"/>
  <c r="AT26" i="4" s="1"/>
  <c r="CK21" i="4"/>
  <c r="AD26" i="4"/>
  <c r="F31" i="5" s="1"/>
  <c r="CO22" i="4"/>
  <c r="AD45" i="4"/>
  <c r="F69" i="5" s="1"/>
  <c r="CK81" i="4"/>
  <c r="E127" i="5"/>
  <c r="C133" i="5"/>
  <c r="C155" i="5"/>
  <c r="AK81" i="4"/>
  <c r="I140" i="5" s="1"/>
  <c r="CJ32" i="4"/>
  <c r="AL32" i="4"/>
  <c r="AT32" i="4" s="1"/>
  <c r="CP22" i="4"/>
  <c r="AK25" i="4"/>
  <c r="I28" i="5" s="1"/>
  <c r="CK22" i="4"/>
  <c r="CG45" i="4"/>
  <c r="CJ45" i="4"/>
  <c r="CJ74" i="4"/>
  <c r="CO77" i="4"/>
  <c r="CJ53" i="4"/>
  <c r="C141" i="5"/>
  <c r="AL74" i="4"/>
  <c r="AT74" i="4" s="1"/>
  <c r="AL81" i="4"/>
  <c r="AT81" i="4" s="1"/>
  <c r="AD25" i="4"/>
  <c r="F29" i="5" s="1"/>
  <c r="CJ25" i="4"/>
  <c r="AL25" i="4"/>
  <c r="AU25" i="4" s="1"/>
  <c r="CP45" i="4"/>
  <c r="AK45" i="4"/>
  <c r="I68" i="5" s="1"/>
  <c r="AK32" i="4"/>
  <c r="I42" i="5" s="1"/>
  <c r="BG26" i="4"/>
  <c r="AD42" i="4"/>
  <c r="F63" i="5" s="1"/>
  <c r="AK26" i="4"/>
  <c r="I30" i="5" s="1"/>
  <c r="CF42" i="4"/>
  <c r="AL45" i="4"/>
  <c r="AT45" i="4" s="1"/>
  <c r="AK24" i="4"/>
  <c r="I23" i="5" s="1"/>
  <c r="Y23" i="5" s="1"/>
  <c r="AL89" i="4"/>
  <c r="AU89" i="4" s="1"/>
  <c r="CK61" i="4"/>
  <c r="BH89" i="4"/>
  <c r="CF89" i="4" s="1"/>
  <c r="AL42" i="4"/>
  <c r="C101" i="5"/>
  <c r="CJ34" i="4"/>
  <c r="BH24" i="4"/>
  <c r="CF24" i="4" s="1"/>
  <c r="BG98" i="4"/>
  <c r="AL98" i="4"/>
  <c r="AT98" i="4" s="1"/>
  <c r="CP44" i="4"/>
  <c r="CO35" i="4"/>
  <c r="BG27" i="4"/>
  <c r="CK30" i="4"/>
  <c r="CJ66" i="4"/>
  <c r="C49" i="5"/>
  <c r="CP55" i="4"/>
  <c r="BH98" i="4"/>
  <c r="CF98" i="4" s="1"/>
  <c r="CP79" i="4"/>
  <c r="AK98" i="4"/>
  <c r="I174" i="5" s="1"/>
  <c r="CG66" i="4"/>
  <c r="CO30" i="4"/>
  <c r="CP17" i="4"/>
  <c r="BH27" i="4"/>
  <c r="CF27" i="4" s="1"/>
  <c r="CO55" i="4"/>
  <c r="CO17" i="4"/>
  <c r="BH66" i="4"/>
  <c r="CF66" i="4" s="1"/>
  <c r="CJ17" i="4"/>
  <c r="CG17" i="4"/>
  <c r="BZ17" i="6" s="1"/>
  <c r="BH40" i="4"/>
  <c r="CF40" i="4" s="1"/>
  <c r="CK79" i="4"/>
  <c r="CK55" i="4"/>
  <c r="AK17" i="4"/>
  <c r="C10" i="5"/>
  <c r="E175" i="5"/>
  <c r="CP94" i="4"/>
  <c r="CG75" i="4"/>
  <c r="BG75" i="4"/>
  <c r="AD66" i="4"/>
  <c r="F111" i="5" s="1"/>
  <c r="CO94" i="4"/>
  <c r="CJ75" i="4"/>
  <c r="AD17" i="4"/>
  <c r="F10" i="5" s="1"/>
  <c r="BG40" i="4"/>
  <c r="BH17" i="4"/>
  <c r="CG40" i="4"/>
  <c r="CO79" i="4"/>
  <c r="C29" i="5"/>
  <c r="CO25" i="4"/>
  <c r="AD75" i="4"/>
  <c r="F129" i="5" s="1"/>
  <c r="CO85" i="4"/>
  <c r="E111" i="5"/>
  <c r="CK94" i="4"/>
  <c r="CO47" i="4"/>
  <c r="AK40" i="4"/>
  <c r="I58" i="5" s="1"/>
  <c r="CJ27" i="4"/>
  <c r="AD40" i="4"/>
  <c r="F59" i="5" s="1"/>
  <c r="AL17" i="4"/>
  <c r="AU17" i="4" s="1"/>
  <c r="AN17" i="6" s="1"/>
  <c r="AK66" i="4"/>
  <c r="I110" i="5" s="1"/>
  <c r="AD98" i="4"/>
  <c r="F175" i="5" s="1"/>
  <c r="C149" i="5"/>
  <c r="AL66" i="4"/>
  <c r="AU66" i="4" s="1"/>
  <c r="CJ98" i="4"/>
  <c r="CK47" i="4"/>
  <c r="CJ36" i="4"/>
  <c r="AD27" i="4"/>
  <c r="F33" i="5" s="1"/>
  <c r="CJ40" i="4"/>
  <c r="BH90" i="4"/>
  <c r="CF90" i="4" s="1"/>
  <c r="AL90" i="4"/>
  <c r="AU90" i="4" s="1"/>
  <c r="AD90" i="4"/>
  <c r="F159" i="5" s="1"/>
  <c r="E171" i="5"/>
  <c r="AK48" i="4"/>
  <c r="I74" i="5" s="1"/>
  <c r="BG48" i="4"/>
  <c r="AK90" i="4"/>
  <c r="I158" i="5" s="1"/>
  <c r="AL96" i="4"/>
  <c r="AU96" i="4" s="1"/>
  <c r="AD31" i="4"/>
  <c r="F41" i="5" s="1"/>
  <c r="E159" i="5"/>
  <c r="CP96" i="4"/>
  <c r="CO51" i="4"/>
  <c r="CO46" i="4"/>
  <c r="AL31" i="4"/>
  <c r="AT31" i="4" s="1"/>
  <c r="CP16" i="4"/>
  <c r="AK83" i="4"/>
  <c r="I144" i="5" s="1"/>
  <c r="AL83" i="4"/>
  <c r="CP51" i="4"/>
  <c r="C71" i="5"/>
  <c r="E41" i="5"/>
  <c r="CG24" i="4"/>
  <c r="BG90" i="4"/>
  <c r="CO93" i="4"/>
  <c r="BH96" i="4"/>
  <c r="CF96" i="4" s="1"/>
  <c r="C81" i="5"/>
  <c r="CP46" i="4"/>
  <c r="C8" i="5"/>
  <c r="CO16" i="4"/>
  <c r="CJ90" i="4"/>
  <c r="C165" i="5"/>
  <c r="CG96" i="4"/>
  <c r="AD96" i="4"/>
  <c r="F171" i="5" s="1"/>
  <c r="BG71" i="4"/>
  <c r="BH71" i="4"/>
  <c r="CF71" i="4" s="1"/>
  <c r="AK71" i="4"/>
  <c r="I120" i="5" s="1"/>
  <c r="CJ71" i="4"/>
  <c r="CG71" i="4"/>
  <c r="AL71" i="4"/>
  <c r="C157" i="5"/>
  <c r="CO89" i="4"/>
  <c r="BH37" i="4"/>
  <c r="CF37" i="4" s="1"/>
  <c r="CG37" i="4"/>
  <c r="BG37" i="4"/>
  <c r="AK37" i="4"/>
  <c r="I52" i="5" s="1"/>
  <c r="AL37" i="4"/>
  <c r="CJ94" i="4"/>
  <c r="CP101" i="4"/>
  <c r="AL24" i="4"/>
  <c r="AU24" i="4" s="1"/>
  <c r="CO61" i="4"/>
  <c r="CG50" i="4"/>
  <c r="CG89" i="4"/>
  <c r="CO53" i="4"/>
  <c r="E53" i="5"/>
  <c r="CO45" i="4"/>
  <c r="CO21" i="4"/>
  <c r="CJ96" i="4"/>
  <c r="AK91" i="4"/>
  <c r="I160" i="5" s="1"/>
  <c r="AL91" i="4"/>
  <c r="CP89" i="4"/>
  <c r="BG50" i="4"/>
  <c r="AD50" i="4"/>
  <c r="F79" i="5" s="1"/>
  <c r="CK101" i="4"/>
  <c r="AD24" i="4"/>
  <c r="F24" i="5" s="1"/>
  <c r="E157" i="5"/>
  <c r="CP53" i="4"/>
  <c r="AL30" i="4"/>
  <c r="AU30" i="4" s="1"/>
  <c r="CK45" i="4"/>
  <c r="C24" i="5"/>
  <c r="CO24" i="4"/>
  <c r="AK50" i="4"/>
  <c r="I78" i="5" s="1"/>
  <c r="CO101" i="4"/>
  <c r="CJ89" i="4"/>
  <c r="CK53" i="4"/>
  <c r="E39" i="5"/>
  <c r="C69" i="5"/>
  <c r="CO72" i="4"/>
  <c r="CK72" i="4"/>
  <c r="E85" i="5"/>
  <c r="AL53" i="4"/>
  <c r="BH53" i="4"/>
  <c r="CF53" i="4" s="1"/>
  <c r="AK53" i="4"/>
  <c r="I84" i="5" s="1"/>
  <c r="CG53" i="4"/>
  <c r="E177" i="5"/>
  <c r="AL99" i="4"/>
  <c r="E79" i="5"/>
  <c r="CP37" i="4"/>
  <c r="AD89" i="4"/>
  <c r="F157" i="5" s="1"/>
  <c r="BH30" i="4"/>
  <c r="CF30" i="4" s="1"/>
  <c r="CG30" i="4"/>
  <c r="AO6" i="4"/>
  <c r="E33" i="5"/>
  <c r="AL27" i="4"/>
  <c r="AK27" i="4"/>
  <c r="I32" i="5" s="1"/>
  <c r="AK75" i="4"/>
  <c r="I128" i="5" s="1"/>
  <c r="AL75" i="4"/>
  <c r="CP30" i="4"/>
  <c r="BG24" i="4"/>
  <c r="BG89" i="4"/>
  <c r="AT50" i="4"/>
  <c r="BG30" i="4"/>
  <c r="C173" i="5"/>
  <c r="CO97" i="4"/>
  <c r="E105" i="5"/>
  <c r="CG63" i="4"/>
  <c r="BH63" i="4"/>
  <c r="CF63" i="4" s="1"/>
  <c r="E107" i="5"/>
  <c r="AK64" i="4"/>
  <c r="I106" i="5" s="1"/>
  <c r="CP71" i="4"/>
  <c r="AD30" i="4"/>
  <c r="F39" i="5" s="1"/>
  <c r="CP21" i="4"/>
  <c r="CJ22" i="4"/>
  <c r="AK30" i="4"/>
  <c r="I38" i="5" s="1"/>
  <c r="CP24" i="4"/>
  <c r="BH31" i="4"/>
  <c r="CF31" i="4" s="1"/>
  <c r="BG31" i="4"/>
  <c r="CG31" i="4"/>
  <c r="AL76" i="4"/>
  <c r="BG76" i="4"/>
  <c r="E14" i="5"/>
  <c r="AL19" i="4"/>
  <c r="AK19" i="4"/>
  <c r="CJ37" i="4"/>
  <c r="BV85" i="6"/>
  <c r="BW85" i="6"/>
  <c r="BW86" i="6"/>
  <c r="BV86" i="6"/>
  <c r="BW78" i="6"/>
  <c r="BV78" i="6"/>
  <c r="BW70" i="6"/>
  <c r="BV70" i="6"/>
  <c r="E119" i="5"/>
  <c r="BG70" i="4"/>
  <c r="AL70" i="4"/>
  <c r="BH70" i="4"/>
  <c r="CF70" i="4" s="1"/>
  <c r="AK70" i="4"/>
  <c r="I118" i="5" s="1"/>
  <c r="AD70" i="4"/>
  <c r="F119" i="5" s="1"/>
  <c r="CG70" i="4"/>
  <c r="CP70" i="4"/>
  <c r="BV63" i="6"/>
  <c r="BW63" i="6"/>
  <c r="C159" i="5"/>
  <c r="CP90" i="4"/>
  <c r="CO90" i="4"/>
  <c r="CK90" i="4"/>
  <c r="BW83" i="6"/>
  <c r="BV83" i="6"/>
  <c r="C161" i="5"/>
  <c r="CK91" i="4"/>
  <c r="CP91" i="4"/>
  <c r="CO91" i="4"/>
  <c r="BV76" i="6"/>
  <c r="BW76" i="6"/>
  <c r="BV66" i="6"/>
  <c r="BW66" i="6"/>
  <c r="BW30" i="6"/>
  <c r="BV30" i="6"/>
  <c r="BW100" i="6"/>
  <c r="BV100" i="6"/>
  <c r="C31" i="5"/>
  <c r="CP26" i="4"/>
  <c r="CO26" i="4"/>
  <c r="CK26" i="4"/>
  <c r="C12" i="5"/>
  <c r="CP18" i="4"/>
  <c r="CO18" i="4"/>
  <c r="CK18" i="4"/>
  <c r="BG93" i="4"/>
  <c r="AL93" i="4"/>
  <c r="AK93" i="4"/>
  <c r="I164" i="5" s="1"/>
  <c r="E165" i="5"/>
  <c r="AD93" i="4"/>
  <c r="F165" i="5" s="1"/>
  <c r="BH93" i="4"/>
  <c r="CF93" i="4" s="1"/>
  <c r="CP93" i="4"/>
  <c r="CG93" i="4"/>
  <c r="E81" i="5"/>
  <c r="CG51" i="4"/>
  <c r="BH51" i="4"/>
  <c r="CF51" i="4" s="1"/>
  <c r="BG51" i="4"/>
  <c r="AL51" i="4"/>
  <c r="AK51" i="4"/>
  <c r="I80" i="5" s="1"/>
  <c r="AD51" i="4"/>
  <c r="F81" i="5" s="1"/>
  <c r="E49" i="5"/>
  <c r="BG35" i="4"/>
  <c r="AL35" i="4"/>
  <c r="BH35" i="4"/>
  <c r="CF35" i="4" s="1"/>
  <c r="AK35" i="4"/>
  <c r="I48" i="5" s="1"/>
  <c r="CG35" i="4"/>
  <c r="AD35" i="4"/>
  <c r="F49" i="5" s="1"/>
  <c r="CP35" i="4"/>
  <c r="BW27" i="6"/>
  <c r="BV27" i="6"/>
  <c r="C61" i="5"/>
  <c r="CP41" i="4"/>
  <c r="CO41" i="4"/>
  <c r="CK41" i="4"/>
  <c r="BV40" i="6"/>
  <c r="BW40" i="6"/>
  <c r="E55" i="5"/>
  <c r="CG38" i="4"/>
  <c r="BH38" i="4"/>
  <c r="CF38" i="4" s="1"/>
  <c r="BG38" i="4"/>
  <c r="AL38" i="4"/>
  <c r="CJ38" i="4"/>
  <c r="AK38" i="4"/>
  <c r="I54" i="5" s="1"/>
  <c r="AD38" i="4"/>
  <c r="F55" i="5" s="1"/>
  <c r="C131" i="5"/>
  <c r="CP76" i="4"/>
  <c r="CK76" i="4"/>
  <c r="CO76" i="4"/>
  <c r="BW38" i="6"/>
  <c r="BV38" i="6"/>
  <c r="AT82" i="4"/>
  <c r="AU82" i="4"/>
  <c r="BW51" i="6"/>
  <c r="BV51" i="6"/>
  <c r="BV32" i="6"/>
  <c r="BW32" i="6"/>
  <c r="C35" i="5"/>
  <c r="CO28" i="4"/>
  <c r="CK28" i="4"/>
  <c r="CP28" i="4"/>
  <c r="BW26" i="6"/>
  <c r="BV26" i="6"/>
  <c r="BW18" i="6"/>
  <c r="BV18" i="6"/>
  <c r="E6" i="5"/>
  <c r="CG15" i="4"/>
  <c r="BZ15" i="6" s="1"/>
  <c r="CJ15" i="4"/>
  <c r="F6" i="5"/>
  <c r="BW34" i="6"/>
  <c r="BV34" i="6"/>
  <c r="E35" i="5"/>
  <c r="BG28" i="4"/>
  <c r="BH28" i="4"/>
  <c r="CF28" i="4" s="1"/>
  <c r="CG28" i="4"/>
  <c r="AL28" i="4"/>
  <c r="AK28" i="4"/>
  <c r="I34" i="5" s="1"/>
  <c r="AD28" i="4"/>
  <c r="F35" i="5" s="1"/>
  <c r="BV29" i="6"/>
  <c r="BW29" i="6"/>
  <c r="CP38" i="4"/>
  <c r="BW53" i="6"/>
  <c r="BV53" i="6"/>
  <c r="BW14" i="6"/>
  <c r="BV14" i="6"/>
  <c r="AD86" i="4"/>
  <c r="F151" i="5" s="1"/>
  <c r="CJ86" i="4"/>
  <c r="E151" i="5"/>
  <c r="BG86" i="4"/>
  <c r="AL86" i="4"/>
  <c r="BH86" i="4"/>
  <c r="CF86" i="4" s="1"/>
  <c r="AK86" i="4"/>
  <c r="I150" i="5" s="1"/>
  <c r="CG86" i="4"/>
  <c r="BW88" i="6"/>
  <c r="BV88" i="6"/>
  <c r="BW72" i="6"/>
  <c r="BV72" i="6"/>
  <c r="BW101" i="6"/>
  <c r="BV101" i="6"/>
  <c r="C163" i="5"/>
  <c r="CP92" i="4"/>
  <c r="CO92" i="4"/>
  <c r="CK92" i="4"/>
  <c r="BW90" i="6"/>
  <c r="BV90" i="6"/>
  <c r="BW74" i="6"/>
  <c r="BV74" i="6"/>
  <c r="BW95" i="6"/>
  <c r="BV95" i="6"/>
  <c r="BV97" i="6"/>
  <c r="BW97" i="6"/>
  <c r="BW81" i="6"/>
  <c r="BV81" i="6"/>
  <c r="E99" i="5"/>
  <c r="BG60" i="4"/>
  <c r="AL60" i="4"/>
  <c r="AK60" i="4"/>
  <c r="I98" i="5" s="1"/>
  <c r="AD60" i="4"/>
  <c r="F99" i="5" s="1"/>
  <c r="CG60" i="4"/>
  <c r="BH60" i="4"/>
  <c r="CF60" i="4" s="1"/>
  <c r="BV44" i="6"/>
  <c r="BW44" i="6"/>
  <c r="BW65" i="6"/>
  <c r="BV65" i="6"/>
  <c r="BV57" i="6"/>
  <c r="BW57" i="6"/>
  <c r="BV49" i="6"/>
  <c r="BW49" i="6"/>
  <c r="C143" i="5"/>
  <c r="CP82" i="4"/>
  <c r="CK82" i="4"/>
  <c r="CO82" i="4"/>
  <c r="C59" i="5"/>
  <c r="CK40" i="4"/>
  <c r="CP40" i="4"/>
  <c r="CO40" i="4"/>
  <c r="BW59" i="6"/>
  <c r="BV59" i="6"/>
  <c r="BV77" i="6"/>
  <c r="BW77" i="6"/>
  <c r="BW64" i="6"/>
  <c r="BV64" i="6"/>
  <c r="BV69" i="6"/>
  <c r="BW69" i="6"/>
  <c r="C113" i="5"/>
  <c r="CP67" i="4"/>
  <c r="CK67" i="4"/>
  <c r="CO67" i="4"/>
  <c r="BV71" i="6"/>
  <c r="BW71" i="6"/>
  <c r="E71" i="5"/>
  <c r="CG46" i="4"/>
  <c r="BH46" i="4"/>
  <c r="CF46" i="4" s="1"/>
  <c r="BG46" i="4"/>
  <c r="AL46" i="4"/>
  <c r="AK46" i="4"/>
  <c r="I70" i="5" s="1"/>
  <c r="AD46" i="4"/>
  <c r="F71" i="5" s="1"/>
  <c r="CJ46" i="4"/>
  <c r="E47" i="5"/>
  <c r="AK34" i="4"/>
  <c r="I46" i="5" s="1"/>
  <c r="AD34" i="4"/>
  <c r="F47" i="5" s="1"/>
  <c r="BH34" i="4"/>
  <c r="CF34" i="4" s="1"/>
  <c r="CG34" i="4"/>
  <c r="BG34" i="4"/>
  <c r="AL34" i="4"/>
  <c r="BW15" i="6"/>
  <c r="BV15" i="6"/>
  <c r="BW28" i="6"/>
  <c r="BV28" i="6"/>
  <c r="AU48" i="4"/>
  <c r="AT48" i="4"/>
  <c r="C41" i="5"/>
  <c r="CK31" i="4"/>
  <c r="CP31" i="4"/>
  <c r="CO31" i="4"/>
  <c r="BW25" i="6"/>
  <c r="BV25" i="6"/>
  <c r="BV17" i="6"/>
  <c r="BW17" i="6"/>
  <c r="BW99" i="6"/>
  <c r="BV99" i="6"/>
  <c r="BW93" i="6"/>
  <c r="BV93" i="6"/>
  <c r="BW47" i="6"/>
  <c r="BV47" i="6"/>
  <c r="E113" i="5"/>
  <c r="CG67" i="4"/>
  <c r="BH67" i="4"/>
  <c r="CF67" i="4" s="1"/>
  <c r="BG67" i="4"/>
  <c r="AL67" i="4"/>
  <c r="AK67" i="4"/>
  <c r="I112" i="5" s="1"/>
  <c r="AD67" i="4"/>
  <c r="F113" i="5" s="1"/>
  <c r="AU63" i="4"/>
  <c r="AT63" i="4"/>
  <c r="BV67" i="6"/>
  <c r="BW67" i="6"/>
  <c r="E93" i="5"/>
  <c r="CG57" i="4"/>
  <c r="BH57" i="4"/>
  <c r="CF57" i="4" s="1"/>
  <c r="BG57" i="4"/>
  <c r="AL57" i="4"/>
  <c r="AK57" i="4"/>
  <c r="I92" i="5" s="1"/>
  <c r="AD57" i="4"/>
  <c r="F93" i="5" s="1"/>
  <c r="CJ57" i="4"/>
  <c r="BG85" i="4"/>
  <c r="AL85" i="4"/>
  <c r="AK85" i="4"/>
  <c r="I148" i="5" s="1"/>
  <c r="E149" i="5"/>
  <c r="CP85" i="4"/>
  <c r="CG85" i="4"/>
  <c r="BH85" i="4"/>
  <c r="CF85" i="4" s="1"/>
  <c r="AD85" i="4"/>
  <c r="F149" i="5" s="1"/>
  <c r="AL72" i="4"/>
  <c r="E123" i="5"/>
  <c r="CG72" i="4"/>
  <c r="BH72" i="4"/>
  <c r="CF72" i="4" s="1"/>
  <c r="CJ72" i="4"/>
  <c r="AK72" i="4"/>
  <c r="I122" i="5" s="1"/>
  <c r="AD72" i="4"/>
  <c r="F123" i="5" s="1"/>
  <c r="BG72" i="4"/>
  <c r="C91" i="5"/>
  <c r="CK56" i="4"/>
  <c r="CP56" i="4"/>
  <c r="CO56" i="4"/>
  <c r="BW46" i="6"/>
  <c r="BV46" i="6"/>
  <c r="E103" i="5"/>
  <c r="CG62" i="4"/>
  <c r="BH62" i="4"/>
  <c r="CF62" i="4" s="1"/>
  <c r="BG62" i="4"/>
  <c r="AL62" i="4"/>
  <c r="AK62" i="4"/>
  <c r="I102" i="5" s="1"/>
  <c r="CJ62" i="4"/>
  <c r="AD62" i="4"/>
  <c r="F103" i="5" s="1"/>
  <c r="BW42" i="6"/>
  <c r="BV42" i="6"/>
  <c r="E22" i="5"/>
  <c r="CG23" i="4"/>
  <c r="BH23" i="4"/>
  <c r="CF23" i="4" s="1"/>
  <c r="CJ23" i="4"/>
  <c r="BG23" i="4"/>
  <c r="AL23" i="4"/>
  <c r="AK23" i="4"/>
  <c r="I21" i="5" s="1"/>
  <c r="Y21" i="5" s="1"/>
  <c r="AD23" i="4"/>
  <c r="F22" i="5" s="1"/>
  <c r="C57" i="5"/>
  <c r="CK39" i="4"/>
  <c r="CO39" i="4"/>
  <c r="CP39" i="4"/>
  <c r="E65" i="5"/>
  <c r="CG43" i="4"/>
  <c r="BH43" i="4"/>
  <c r="CF43" i="4" s="1"/>
  <c r="BG43" i="4"/>
  <c r="AD43" i="4"/>
  <c r="F65" i="5" s="1"/>
  <c r="AL43" i="4"/>
  <c r="AK43" i="4"/>
  <c r="I64" i="5" s="1"/>
  <c r="E45" i="5"/>
  <c r="CG33" i="4"/>
  <c r="BH33" i="4"/>
  <c r="CF33" i="4" s="1"/>
  <c r="AK33" i="4"/>
  <c r="I44" i="5" s="1"/>
  <c r="AL33" i="4"/>
  <c r="BG33" i="4"/>
  <c r="AD33" i="4"/>
  <c r="F45" i="5" s="1"/>
  <c r="C33" i="5"/>
  <c r="CK27" i="4"/>
  <c r="CP27" i="4"/>
  <c r="CO27" i="4"/>
  <c r="E67" i="5"/>
  <c r="BG44" i="4"/>
  <c r="AL44" i="4"/>
  <c r="AK44" i="4"/>
  <c r="I66" i="5" s="1"/>
  <c r="AD44" i="4"/>
  <c r="F67" i="5" s="1"/>
  <c r="BH44" i="4"/>
  <c r="CF44" i="4" s="1"/>
  <c r="CG44" i="4"/>
  <c r="BG77" i="4"/>
  <c r="AK77" i="4"/>
  <c r="I132" i="5" s="1"/>
  <c r="E133" i="5"/>
  <c r="CP77" i="4"/>
  <c r="AL77" i="4"/>
  <c r="BH77" i="4"/>
  <c r="CF77" i="4" s="1"/>
  <c r="AD77" i="4"/>
  <c r="F133" i="5" s="1"/>
  <c r="CG77" i="4"/>
  <c r="CG87" i="4"/>
  <c r="BH87" i="4"/>
  <c r="CF87" i="4" s="1"/>
  <c r="BG87" i="4"/>
  <c r="E153" i="5"/>
  <c r="AL87" i="4"/>
  <c r="AD87" i="4"/>
  <c r="F153" i="5" s="1"/>
  <c r="CJ87" i="4"/>
  <c r="AK87" i="4"/>
  <c r="I152" i="5" s="1"/>
  <c r="BV82" i="6"/>
  <c r="BW82" i="6"/>
  <c r="BW79" i="6"/>
  <c r="BV79" i="6"/>
  <c r="BV73" i="6"/>
  <c r="BW73" i="6"/>
  <c r="C145" i="5"/>
  <c r="CK83" i="4"/>
  <c r="CP83" i="4"/>
  <c r="CO83" i="4"/>
  <c r="BW39" i="6"/>
  <c r="BV39" i="6"/>
  <c r="BW31" i="6"/>
  <c r="BV31" i="6"/>
  <c r="CP87" i="4"/>
  <c r="E109" i="5"/>
  <c r="AL65" i="4"/>
  <c r="BH65" i="4"/>
  <c r="CF65" i="4" s="1"/>
  <c r="CG65" i="4"/>
  <c r="BG65" i="4"/>
  <c r="AK65" i="4"/>
  <c r="I108" i="5" s="1"/>
  <c r="AD65" i="4"/>
  <c r="F109" i="5" s="1"/>
  <c r="BW60" i="6"/>
  <c r="BV60" i="6"/>
  <c r="E135" i="5"/>
  <c r="BG78" i="4"/>
  <c r="AL78" i="4"/>
  <c r="AK78" i="4"/>
  <c r="I134" i="5" s="1"/>
  <c r="BH78" i="4"/>
  <c r="CF78" i="4" s="1"/>
  <c r="AD78" i="4"/>
  <c r="F135" i="5" s="1"/>
  <c r="CG78" i="4"/>
  <c r="C75" i="5"/>
  <c r="CK48" i="4"/>
  <c r="CP48" i="4"/>
  <c r="CO48" i="4"/>
  <c r="CP78" i="4"/>
  <c r="BW50" i="6"/>
  <c r="BV50" i="6"/>
  <c r="BG36" i="4"/>
  <c r="AL36" i="4"/>
  <c r="E51" i="5"/>
  <c r="BH36" i="4"/>
  <c r="CF36" i="4" s="1"/>
  <c r="AK36" i="4"/>
  <c r="I50" i="5" s="1"/>
  <c r="AD36" i="4"/>
  <c r="F51" i="5" s="1"/>
  <c r="CG36" i="4"/>
  <c r="BV21" i="6"/>
  <c r="BW21" i="6"/>
  <c r="C6" i="5"/>
  <c r="CP15" i="4"/>
  <c r="CO15" i="4"/>
  <c r="E16" i="5"/>
  <c r="CJ20" i="4"/>
  <c r="CG20" i="4"/>
  <c r="BZ20" i="6" s="1"/>
  <c r="BH20" i="4"/>
  <c r="BG20" i="4"/>
  <c r="AZ20" i="6" s="1"/>
  <c r="AD20" i="4"/>
  <c r="F16" i="5" s="1"/>
  <c r="AL20" i="4"/>
  <c r="AK20" i="4"/>
  <c r="BW20" i="6"/>
  <c r="BV20" i="6"/>
  <c r="BV75" i="6"/>
  <c r="BW75" i="6"/>
  <c r="BV37" i="6"/>
  <c r="BW37" i="6"/>
  <c r="BW96" i="6"/>
  <c r="BV96" i="6"/>
  <c r="C179" i="5"/>
  <c r="CP100" i="4"/>
  <c r="CO100" i="4"/>
  <c r="CK100" i="4"/>
  <c r="BW98" i="6"/>
  <c r="BV98" i="6"/>
  <c r="BV89" i="6"/>
  <c r="BW89" i="6"/>
  <c r="BW84" i="6"/>
  <c r="BV84" i="6"/>
  <c r="C111" i="5"/>
  <c r="CK66" i="4"/>
  <c r="CP66" i="4"/>
  <c r="CO66" i="4"/>
  <c r="E181" i="5"/>
  <c r="BG101" i="4"/>
  <c r="AL101" i="4"/>
  <c r="AK101" i="4"/>
  <c r="I180" i="5" s="1"/>
  <c r="CG101" i="4"/>
  <c r="AD101" i="4"/>
  <c r="F181" i="5" s="1"/>
  <c r="BH101" i="4"/>
  <c r="CF101" i="4" s="1"/>
  <c r="BV52" i="6"/>
  <c r="BW52" i="6"/>
  <c r="E77" i="5"/>
  <c r="CG49" i="4"/>
  <c r="BH49" i="4"/>
  <c r="CF49" i="4" s="1"/>
  <c r="BG49" i="4"/>
  <c r="AL49" i="4"/>
  <c r="AK49" i="4"/>
  <c r="I76" i="5" s="1"/>
  <c r="AD49" i="4"/>
  <c r="F77" i="5" s="1"/>
  <c r="AU69" i="4"/>
  <c r="AT69" i="4"/>
  <c r="BW41" i="6"/>
  <c r="BV41" i="6"/>
  <c r="BW91" i="6"/>
  <c r="BV91" i="6"/>
  <c r="CG84" i="4"/>
  <c r="BH84" i="4"/>
  <c r="CF84" i="4" s="1"/>
  <c r="E147" i="5"/>
  <c r="BG84" i="4"/>
  <c r="AK84" i="4"/>
  <c r="I146" i="5" s="1"/>
  <c r="AL84" i="4"/>
  <c r="AD84" i="4"/>
  <c r="F147" i="5" s="1"/>
  <c r="BW68" i="6"/>
  <c r="BV68" i="6"/>
  <c r="C175" i="5"/>
  <c r="CP98" i="4"/>
  <c r="CO98" i="4"/>
  <c r="CK98" i="4"/>
  <c r="BW48" i="6"/>
  <c r="BV48" i="6"/>
  <c r="C77" i="5"/>
  <c r="CP49" i="4"/>
  <c r="CO49" i="4"/>
  <c r="CK49" i="4"/>
  <c r="BV24" i="6"/>
  <c r="BW24" i="6"/>
  <c r="BV19" i="6"/>
  <c r="BW19" i="6"/>
  <c r="C45" i="5"/>
  <c r="CP33" i="4"/>
  <c r="CO33" i="4"/>
  <c r="CK33" i="4"/>
  <c r="CG92" i="4"/>
  <c r="BH92" i="4"/>
  <c r="CF92" i="4" s="1"/>
  <c r="E163" i="5"/>
  <c r="BG92" i="4"/>
  <c r="AK92" i="4"/>
  <c r="I162" i="5" s="1"/>
  <c r="AL92" i="4"/>
  <c r="AD92" i="4"/>
  <c r="F163" i="5" s="1"/>
  <c r="C14" i="5"/>
  <c r="CK19" i="4"/>
  <c r="CP19" i="4"/>
  <c r="CO19" i="4"/>
  <c r="C99" i="5"/>
  <c r="CO60" i="4"/>
  <c r="CK60" i="4"/>
  <c r="CP60" i="4"/>
  <c r="C147" i="5"/>
  <c r="CP84" i="4"/>
  <c r="CO84" i="4"/>
  <c r="CK84" i="4"/>
  <c r="AD94" i="4"/>
  <c r="F167" i="5" s="1"/>
  <c r="E167" i="5"/>
  <c r="BG94" i="4"/>
  <c r="AL94" i="4"/>
  <c r="CG94" i="4"/>
  <c r="BH94" i="4"/>
  <c r="CF94" i="4" s="1"/>
  <c r="AK94" i="4"/>
  <c r="I166" i="5" s="1"/>
  <c r="CJ77" i="4"/>
  <c r="C93" i="5"/>
  <c r="CP57" i="4"/>
  <c r="CO57" i="4"/>
  <c r="CK57" i="4"/>
  <c r="BW55" i="6"/>
  <c r="BV55" i="6"/>
  <c r="E83" i="5"/>
  <c r="BG52" i="4"/>
  <c r="AL52" i="4"/>
  <c r="AK52" i="4"/>
  <c r="I82" i="5" s="1"/>
  <c r="AD52" i="4"/>
  <c r="F83" i="5" s="1"/>
  <c r="CG52" i="4"/>
  <c r="BH52" i="4"/>
  <c r="CF52" i="4" s="1"/>
  <c r="BV36" i="6"/>
  <c r="BW36" i="6"/>
  <c r="E179" i="5"/>
  <c r="CG100" i="4"/>
  <c r="BH100" i="4"/>
  <c r="CF100" i="4" s="1"/>
  <c r="BG100" i="4"/>
  <c r="AK100" i="4"/>
  <c r="I178" i="5" s="1"/>
  <c r="AL100" i="4"/>
  <c r="AD100" i="4"/>
  <c r="F179" i="5" s="1"/>
  <c r="C115" i="5"/>
  <c r="CP68" i="4"/>
  <c r="CO68" i="4"/>
  <c r="CK68" i="4"/>
  <c r="C127" i="5"/>
  <c r="CP74" i="4"/>
  <c r="CK74" i="4"/>
  <c r="CO74" i="4"/>
  <c r="CJ70" i="4"/>
  <c r="C107" i="5"/>
  <c r="CK64" i="4"/>
  <c r="CP64" i="4"/>
  <c r="CO64" i="4"/>
  <c r="BV62" i="6"/>
  <c r="BW62" i="6"/>
  <c r="E97" i="5"/>
  <c r="CG59" i="4"/>
  <c r="BH59" i="4"/>
  <c r="CF59" i="4" s="1"/>
  <c r="BG59" i="4"/>
  <c r="AL59" i="4"/>
  <c r="AK59" i="4"/>
  <c r="I96" i="5" s="1"/>
  <c r="AD59" i="4"/>
  <c r="F97" i="5" s="1"/>
  <c r="Z9" i="4"/>
  <c r="C177" i="5"/>
  <c r="CK99" i="4"/>
  <c r="CP99" i="4"/>
  <c r="CO99" i="4"/>
  <c r="C129" i="5"/>
  <c r="CK75" i="4"/>
  <c r="CP75" i="4"/>
  <c r="CO75" i="4"/>
  <c r="BW43" i="6"/>
  <c r="BV43" i="6"/>
  <c r="E87" i="5"/>
  <c r="CG54" i="4"/>
  <c r="BH54" i="4"/>
  <c r="CF54" i="4" s="1"/>
  <c r="BG54" i="4"/>
  <c r="AL54" i="4"/>
  <c r="AK54" i="4"/>
  <c r="I86" i="5" s="1"/>
  <c r="CJ54" i="4"/>
  <c r="AD54" i="4"/>
  <c r="F87" i="5" s="1"/>
  <c r="E37" i="5"/>
  <c r="AD29" i="4"/>
  <c r="F37" i="5" s="1"/>
  <c r="CJ29" i="4"/>
  <c r="BH29" i="4"/>
  <c r="CF29" i="4" s="1"/>
  <c r="CG29" i="4"/>
  <c r="BG29" i="4"/>
  <c r="AL29" i="4"/>
  <c r="AK29" i="4"/>
  <c r="I36" i="5" s="1"/>
  <c r="BW33" i="6"/>
  <c r="BV33" i="6"/>
  <c r="E20" i="5"/>
  <c r="AD22" i="4"/>
  <c r="F20" i="5" s="1"/>
  <c r="AK22" i="4"/>
  <c r="CG22" i="4"/>
  <c r="BZ22" i="6" s="1"/>
  <c r="BH22" i="4"/>
  <c r="BG22" i="4"/>
  <c r="AZ22" i="6" s="1"/>
  <c r="AL22" i="4"/>
  <c r="CJ60" i="4"/>
  <c r="BW80" i="6"/>
  <c r="BV80" i="6"/>
  <c r="CG95" i="4"/>
  <c r="BH95" i="4"/>
  <c r="CF95" i="4" s="1"/>
  <c r="BG95" i="4"/>
  <c r="E169" i="5"/>
  <c r="AL95" i="4"/>
  <c r="AD95" i="4"/>
  <c r="F169" i="5" s="1"/>
  <c r="AK95" i="4"/>
  <c r="I168" i="5" s="1"/>
  <c r="CJ95" i="4"/>
  <c r="BG79" i="4"/>
  <c r="E137" i="5"/>
  <c r="AL79" i="4"/>
  <c r="AD79" i="4"/>
  <c r="F137" i="5" s="1"/>
  <c r="CJ79" i="4"/>
  <c r="CG79" i="4"/>
  <c r="AK79" i="4"/>
  <c r="I136" i="5" s="1"/>
  <c r="BH79" i="4"/>
  <c r="CF79" i="4" s="1"/>
  <c r="BW87" i="6"/>
  <c r="BV87" i="6"/>
  <c r="BV94" i="6"/>
  <c r="BW94" i="6"/>
  <c r="C109" i="5"/>
  <c r="CP65" i="4"/>
  <c r="CO65" i="4"/>
  <c r="CK65" i="4"/>
  <c r="BW92" i="6"/>
  <c r="BV92" i="6"/>
  <c r="BW54" i="6"/>
  <c r="BV54" i="6"/>
  <c r="C95" i="5"/>
  <c r="CK58" i="4"/>
  <c r="CP58" i="4"/>
  <c r="CO58" i="4"/>
  <c r="BV56" i="6"/>
  <c r="BW56" i="6"/>
  <c r="C79" i="5"/>
  <c r="CK50" i="4"/>
  <c r="CP50" i="4"/>
  <c r="CO50" i="4"/>
  <c r="BW58" i="6"/>
  <c r="BV58" i="6"/>
  <c r="CG41" i="4"/>
  <c r="BH41" i="4"/>
  <c r="CF41" i="4" s="1"/>
  <c r="BG41" i="4"/>
  <c r="E61" i="5"/>
  <c r="AL41" i="4"/>
  <c r="AK41" i="4"/>
  <c r="I60" i="5" s="1"/>
  <c r="AD41" i="4"/>
  <c r="F61" i="5" s="1"/>
  <c r="BW35" i="6"/>
  <c r="BV35" i="6"/>
  <c r="E18" i="5"/>
  <c r="BG21" i="4"/>
  <c r="AL21" i="4"/>
  <c r="CG21" i="4"/>
  <c r="BH21" i="4"/>
  <c r="CF21" i="4" s="1"/>
  <c r="AK21" i="4"/>
  <c r="I17" i="5" s="1"/>
  <c r="Y17" i="5" s="1"/>
  <c r="AD21" i="4"/>
  <c r="F18" i="5" s="1"/>
  <c r="BW16" i="6"/>
  <c r="BV16" i="6"/>
  <c r="X6" i="4"/>
  <c r="X4" i="4"/>
  <c r="C22" i="5"/>
  <c r="CP23" i="4"/>
  <c r="CO23" i="4"/>
  <c r="CK23" i="4"/>
  <c r="BW61" i="6"/>
  <c r="BV61" i="6"/>
  <c r="C16" i="5"/>
  <c r="CP20" i="4"/>
  <c r="CO20" i="4"/>
  <c r="CK20" i="4"/>
  <c r="BW23" i="6"/>
  <c r="BV23" i="6"/>
  <c r="E115" i="5"/>
  <c r="AK68" i="4"/>
  <c r="I114" i="5" s="1"/>
  <c r="CJ68" i="4"/>
  <c r="BH68" i="4"/>
  <c r="CF68" i="4" s="1"/>
  <c r="BG68" i="4"/>
  <c r="AL68" i="4"/>
  <c r="AD68" i="4"/>
  <c r="F115" i="5" s="1"/>
  <c r="CG68" i="4"/>
  <c r="CJ21" i="4"/>
  <c r="CP52" i="4"/>
  <c r="BW45" i="6"/>
  <c r="BV45" i="6"/>
  <c r="BW22" i="6"/>
  <c r="BV22" i="6"/>
  <c r="C43" i="5"/>
  <c r="CK32" i="4"/>
  <c r="CP32" i="4"/>
  <c r="CO32" i="4"/>
  <c r="CJ49" i="4"/>
  <c r="CK15" i="4" l="1"/>
  <c r="AT97" i="4"/>
  <c r="AU16" i="4"/>
  <c r="BG15" i="4"/>
  <c r="AZ15" i="6" s="1"/>
  <c r="BH15" i="4"/>
  <c r="CF15" i="4" s="1"/>
  <c r="BY15" i="6" s="1"/>
  <c r="I19" i="5"/>
  <c r="Y19" i="5" s="1"/>
  <c r="AD22" i="6"/>
  <c r="CF22" i="4"/>
  <c r="BY22" i="6" s="1"/>
  <c r="BA22" i="6"/>
  <c r="CF19" i="4"/>
  <c r="BY19" i="6" s="1"/>
  <c r="BA19" i="6"/>
  <c r="I13" i="5"/>
  <c r="Y13" i="5" s="1"/>
  <c r="AD19" i="6"/>
  <c r="I9" i="5"/>
  <c r="Y9" i="5" s="1"/>
  <c r="AD17" i="6"/>
  <c r="CF17" i="4"/>
  <c r="BY17" i="6" s="1"/>
  <c r="BA17" i="6"/>
  <c r="I5" i="5"/>
  <c r="Y5" i="5" s="1"/>
  <c r="AD15" i="6"/>
  <c r="BA15" i="6"/>
  <c r="CF20" i="4"/>
  <c r="BY20" i="6" s="1"/>
  <c r="BA20" i="6"/>
  <c r="I15" i="5"/>
  <c r="Y15" i="5" s="1"/>
  <c r="AD20" i="6"/>
  <c r="AU18" i="4"/>
  <c r="AU58" i="4"/>
  <c r="AT73" i="4"/>
  <c r="AT56" i="4"/>
  <c r="AU32" i="4"/>
  <c r="AU98" i="4"/>
  <c r="AT64" i="4"/>
  <c r="AT55" i="4"/>
  <c r="AT25" i="4"/>
  <c r="AT90" i="4"/>
  <c r="AT30" i="4"/>
  <c r="AU81" i="4"/>
  <c r="AT88" i="4"/>
  <c r="AU45" i="4"/>
  <c r="AU31" i="4"/>
  <c r="AT89" i="4"/>
  <c r="AT17" i="4"/>
  <c r="AM17" i="6" s="1"/>
  <c r="AT80" i="4"/>
  <c r="AU40" i="4"/>
  <c r="AT39" i="4"/>
  <c r="AT47" i="4"/>
  <c r="AT61" i="4"/>
  <c r="AI14" i="4"/>
  <c r="AU26" i="4"/>
  <c r="AT66" i="4"/>
  <c r="AU74" i="4"/>
  <c r="AF7" i="4"/>
  <c r="AL14" i="4"/>
  <c r="AT14" i="4" s="1"/>
  <c r="Y7" i="4"/>
  <c r="AT42" i="4"/>
  <c r="AU42" i="4"/>
  <c r="AE14" i="4"/>
  <c r="BF14" i="4" s="1"/>
  <c r="AT96" i="4"/>
  <c r="AT83" i="4"/>
  <c r="AU83" i="4"/>
  <c r="AT75" i="4"/>
  <c r="AU75" i="4"/>
  <c r="AU53" i="4"/>
  <c r="AT53" i="4"/>
  <c r="AJ14" i="4"/>
  <c r="AT24" i="4"/>
  <c r="AT76" i="4"/>
  <c r="AU76" i="4"/>
  <c r="AU71" i="4"/>
  <c r="AT71" i="4"/>
  <c r="AG14" i="4"/>
  <c r="BL14" i="4" s="1"/>
  <c r="AU27" i="4"/>
  <c r="AT27" i="4"/>
  <c r="AT99" i="4"/>
  <c r="AU99" i="4"/>
  <c r="AU37" i="4"/>
  <c r="AT37" i="4"/>
  <c r="AF14" i="4"/>
  <c r="BI14" i="4" s="1"/>
  <c r="Y14" i="4"/>
  <c r="AA14" i="4" s="1"/>
  <c r="AU19" i="4"/>
  <c r="AN19" i="6" s="1"/>
  <c r="AT19" i="4"/>
  <c r="AM19" i="6" s="1"/>
  <c r="AK14" i="4"/>
  <c r="AH14" i="4"/>
  <c r="BJ14" i="4" s="1"/>
  <c r="BR14" i="4" s="1"/>
  <c r="AT91" i="4"/>
  <c r="AU91" i="4"/>
  <c r="AD14" i="4"/>
  <c r="AU85" i="4"/>
  <c r="AT85" i="4"/>
  <c r="AU100" i="4"/>
  <c r="AT100" i="4"/>
  <c r="AU95" i="4"/>
  <c r="AT95" i="4"/>
  <c r="AU22" i="4"/>
  <c r="AN22" i="6" s="1"/>
  <c r="AT22" i="4"/>
  <c r="AM22" i="6" s="1"/>
  <c r="AU38" i="4"/>
  <c r="AT38" i="4"/>
  <c r="AU51" i="4"/>
  <c r="AT51" i="4"/>
  <c r="AU79" i="4"/>
  <c r="AT79" i="4"/>
  <c r="AU54" i="4"/>
  <c r="AT54" i="4"/>
  <c r="AT49" i="4"/>
  <c r="AU49" i="4"/>
  <c r="AU72" i="4"/>
  <c r="AT72" i="4"/>
  <c r="AT57" i="4"/>
  <c r="AU57" i="4"/>
  <c r="AU34" i="4"/>
  <c r="AT34" i="4"/>
  <c r="AT60" i="4"/>
  <c r="AU60" i="4"/>
  <c r="AT70" i="4"/>
  <c r="AU70" i="4"/>
  <c r="AU92" i="4"/>
  <c r="AT92" i="4"/>
  <c r="AU20" i="4"/>
  <c r="AN20" i="6" s="1"/>
  <c r="AT20" i="4"/>
  <c r="AM20" i="6" s="1"/>
  <c r="AU94" i="4"/>
  <c r="AT94" i="4"/>
  <c r="AU84" i="4"/>
  <c r="AT84" i="4"/>
  <c r="AU62" i="4"/>
  <c r="AT62" i="4"/>
  <c r="CP14" i="4"/>
  <c r="CO14" i="4"/>
  <c r="AU35" i="4"/>
  <c r="AT35" i="4"/>
  <c r="AU93" i="4"/>
  <c r="AT93" i="4"/>
  <c r="AU68" i="4"/>
  <c r="AT68" i="4"/>
  <c r="AT41" i="4"/>
  <c r="AU41" i="4"/>
  <c r="AT21" i="4"/>
  <c r="AU21" i="4"/>
  <c r="AU101" i="4"/>
  <c r="AT101" i="4"/>
  <c r="AU87" i="4"/>
  <c r="AT87" i="4"/>
  <c r="AU77" i="4"/>
  <c r="AT77" i="4"/>
  <c r="AU43" i="4"/>
  <c r="AT43" i="4"/>
  <c r="AU86" i="4"/>
  <c r="AT86" i="4"/>
  <c r="AU28" i="4"/>
  <c r="AT28" i="4"/>
  <c r="V14" i="4"/>
  <c r="AU23" i="4"/>
  <c r="AT23" i="4"/>
  <c r="AU29" i="4"/>
  <c r="AT29" i="4"/>
  <c r="AU59" i="4"/>
  <c r="AT59" i="4"/>
  <c r="AU78" i="4"/>
  <c r="AT78" i="4"/>
  <c r="AU44" i="4"/>
  <c r="AT44" i="4"/>
  <c r="AU46" i="4"/>
  <c r="AT46" i="4"/>
  <c r="AU15" i="4"/>
  <c r="AN15" i="6" s="1"/>
  <c r="AT15" i="4"/>
  <c r="AM15" i="6" s="1"/>
  <c r="AU65" i="4"/>
  <c r="AT65" i="4"/>
  <c r="AU52" i="4"/>
  <c r="AT52" i="4"/>
  <c r="AT36" i="4"/>
  <c r="AU36" i="4"/>
  <c r="AT33" i="4"/>
  <c r="AU33" i="4"/>
  <c r="AT67" i="4"/>
  <c r="AU67" i="4"/>
  <c r="X5" i="4"/>
  <c r="Z3" i="4" l="1"/>
  <c r="BH14" i="4"/>
  <c r="CF14" i="4" s="1"/>
  <c r="AU14" i="4"/>
  <c r="AP14" i="4"/>
  <c r="BG14" i="4"/>
  <c r="CI14" i="4"/>
  <c r="W14" i="4"/>
  <c r="X13" i="4"/>
  <c r="AK13" i="4" l="1"/>
  <c r="AD13" i="4"/>
  <c r="BG13" i="4" s="1"/>
  <c r="CP13" i="4"/>
  <c r="BH13" i="4" l="1"/>
  <c r="CF13" i="4" s="1"/>
</calcChain>
</file>

<file path=xl/comments1.xml><?xml version="1.0" encoding="utf-8"?>
<comments xmlns="http://schemas.openxmlformats.org/spreadsheetml/2006/main">
  <authors>
    <author>Antal, Zoltan (CSSD)</author>
    <author>Antal, Zoltan (CSS)</author>
  </authors>
  <commentList>
    <comment ref="P5" authorId="0" shapeId="0">
      <text>
        <r>
          <rPr>
            <sz val="9"/>
            <color indexed="81"/>
            <rFont val="Tahoma"/>
            <family val="2"/>
          </rPr>
          <t>To remove a value from Oracle upon upload, insert [BLANK] into the cell.
Simply deleting a value from a cell will NOT remove its value from Oracle when uploading.</t>
        </r>
      </text>
    </comment>
    <comment ref="A10" authorId="0" shapeId="0">
      <text>
        <r>
          <rPr>
            <sz val="9"/>
            <color indexed="81"/>
            <rFont val="Tahoma"/>
            <family val="2"/>
          </rPr>
          <t>This row is used to place default values which will be substituted_x000D_
in to empty cells in the data rows below when Uploading.</t>
        </r>
      </text>
    </comment>
    <comment ref="I12" authorId="0" shapeId="0">
      <text>
        <r>
          <rPr>
            <sz val="9"/>
            <color indexed="81"/>
            <rFont val="Tahoma"/>
            <family val="2"/>
          </rPr>
          <t xml:space="preserve">
</t>
        </r>
        <r>
          <rPr>
            <b/>
            <sz val="9"/>
            <color indexed="81"/>
            <rFont val="Tahoma"/>
            <family val="2"/>
          </rPr>
          <t>Supplier:</t>
        </r>
        <r>
          <rPr>
            <sz val="9"/>
            <color indexed="81"/>
            <rFont val="Tahoma"/>
            <family val="2"/>
          </rPr>
          <t xml:space="preserve"> Legal entities (companies, organizations, institutes) which may supply goods, works or services to FAO. (Payment and Purchasing.)
</t>
        </r>
        <r>
          <rPr>
            <b/>
            <sz val="9"/>
            <color indexed="81"/>
            <rFont val="Tahoma"/>
            <family val="2"/>
          </rPr>
          <t>Individual:</t>
        </r>
        <r>
          <rPr>
            <sz val="9"/>
            <color indexed="81"/>
            <rFont val="Tahoma"/>
            <family val="2"/>
          </rPr>
          <t xml:space="preserve"> Casual Laborers and receivers of Other Settlements (Payment only.)
</t>
        </r>
        <r>
          <rPr>
            <b/>
            <sz val="9"/>
            <color indexed="81"/>
            <rFont val="Tahoma"/>
            <family val="2"/>
          </rPr>
          <t>Non Staff Traveler:</t>
        </r>
        <r>
          <rPr>
            <sz val="9"/>
            <color indexed="81"/>
            <rFont val="Tahoma"/>
            <family val="2"/>
          </rPr>
          <t xml:space="preserve"> Travel expenses and DSA of individuals. (Payment only.)
</t>
        </r>
        <r>
          <rPr>
            <b/>
            <sz val="9"/>
            <color indexed="81"/>
            <rFont val="Tahoma"/>
            <family val="2"/>
          </rPr>
          <t>Petty Cash:</t>
        </r>
        <r>
          <rPr>
            <sz val="9"/>
            <color indexed="81"/>
            <rFont val="Tahoma"/>
            <family val="2"/>
          </rPr>
          <t xml:space="preserve"> Records for FAO Offices for expenditure on small items. (Payment only.)
</t>
        </r>
        <r>
          <rPr>
            <b/>
            <sz val="9"/>
            <color indexed="81"/>
            <rFont val="Tahoma"/>
            <family val="2"/>
          </rPr>
          <t>Fellow:</t>
        </r>
        <r>
          <rPr>
            <sz val="9"/>
            <color indexed="81"/>
            <rFont val="Tahoma"/>
            <family val="2"/>
          </rPr>
          <t xml:space="preserve"> Records created for students in order to pay them Stipend through POs.</t>
        </r>
        <r>
          <rPr>
            <b/>
            <sz val="9"/>
            <color indexed="81"/>
            <rFont val="Tahoma"/>
            <family val="2"/>
          </rPr>
          <t xml:space="preserve">
Beneficiaries (Grant): </t>
        </r>
        <r>
          <rPr>
            <sz val="9"/>
            <color indexed="81"/>
            <rFont val="Tahoma"/>
            <family val="2"/>
          </rPr>
          <t>Legal entities (e.g. individual farmers, companies, organizations or groups) that receive grants from FAO to complete works or projects.</t>
        </r>
      </text>
    </comment>
    <comment ref="L12" authorId="0" shapeId="0">
      <text>
        <r>
          <rPr>
            <sz val="10"/>
            <color indexed="81"/>
            <rFont val="Tahoma"/>
            <family val="2"/>
          </rPr>
          <t xml:space="preserve">
- Write the </t>
        </r>
        <r>
          <rPr>
            <u/>
            <sz val="10"/>
            <color indexed="81"/>
            <rFont val="Tahoma"/>
            <family val="2"/>
          </rPr>
          <t>exact legal name</t>
        </r>
        <r>
          <rPr>
            <sz val="10"/>
            <color indexed="81"/>
            <rFont val="Tahoma"/>
            <family val="2"/>
          </rPr>
          <t xml:space="preserve"> of the vendor that should be the </t>
        </r>
        <r>
          <rPr>
            <u/>
            <sz val="10"/>
            <color indexed="81"/>
            <rFont val="Tahoma"/>
            <family val="2"/>
          </rPr>
          <t xml:space="preserve">same as the account holder name
</t>
        </r>
        <r>
          <rPr>
            <sz val="10"/>
            <color indexed="81"/>
            <rFont val="Tahoma"/>
            <family val="2"/>
          </rPr>
          <t xml:space="preserve">- Use CAPITAL LETTERS
- </t>
        </r>
        <r>
          <rPr>
            <u/>
            <sz val="10"/>
            <color indexed="81"/>
            <rFont val="Tahoma"/>
            <family val="2"/>
          </rPr>
          <t>Don't</t>
        </r>
        <r>
          <rPr>
            <sz val="10"/>
            <color indexed="81"/>
            <rFont val="Tahoma"/>
            <family val="2"/>
          </rPr>
          <t xml:space="preserve"> use special characters. Only use latin / english characters.
- </t>
        </r>
        <r>
          <rPr>
            <u/>
            <sz val="10"/>
            <color indexed="81"/>
            <rFont val="Tahoma"/>
            <family val="2"/>
          </rPr>
          <t>Don't</t>
        </r>
        <r>
          <rPr>
            <sz val="10"/>
            <color indexed="81"/>
            <rFont val="Tahoma"/>
            <family val="2"/>
          </rPr>
          <t xml:space="preserve"> use dots or spaces in the acronym of the organization's type</t>
        </r>
      </text>
    </comment>
    <comment ref="M12" authorId="0" shapeId="0">
      <text>
        <r>
          <rPr>
            <sz val="9"/>
            <color indexed="81"/>
            <rFont val="Tahoma"/>
            <family val="2"/>
          </rPr>
          <t xml:space="preserve">
IF new record, leave blank.
IF record update, write here the supplier number in GRMS.
</t>
        </r>
      </text>
    </comment>
    <comment ref="N12" authorId="0" shapeId="0">
      <text>
        <r>
          <rPr>
            <sz val="10"/>
            <color indexed="81"/>
            <rFont val="Tahoma"/>
            <family val="2"/>
          </rPr>
          <t xml:space="preserve">
The alternate name can be the trader name of the supplier ("trading as"), or an additional name aside from the legal name.</t>
        </r>
      </text>
    </comment>
    <comment ref="O12" authorId="0" shapeId="0">
      <text>
        <r>
          <rPr>
            <b/>
            <sz val="9"/>
            <color indexed="81"/>
            <rFont val="Tahoma"/>
            <family val="2"/>
          </rPr>
          <t xml:space="preserve">
</t>
        </r>
        <r>
          <rPr>
            <sz val="9"/>
            <color indexed="81"/>
            <rFont val="Tahoma"/>
            <family val="2"/>
          </rPr>
          <t>UNGM is the common procurement portal of the United Nations.</t>
        </r>
        <r>
          <rPr>
            <b/>
            <sz val="9"/>
            <color indexed="81"/>
            <rFont val="Tahoma"/>
            <family val="2"/>
          </rPr>
          <t xml:space="preserve">
</t>
        </r>
        <r>
          <rPr>
            <sz val="9"/>
            <color indexed="81"/>
            <rFont val="Tahoma"/>
            <family val="2"/>
          </rPr>
          <t xml:space="preserve">https://www.ungm.org
</t>
        </r>
        <r>
          <rPr>
            <i/>
            <sz val="9"/>
            <color indexed="81"/>
            <rFont val="Tahoma"/>
            <family val="2"/>
          </rPr>
          <t>Registration as a vendor in UNGM is a prerequisite for receiving an award from FAO.</t>
        </r>
      </text>
    </comment>
    <comment ref="Q12" authorId="0" shapeId="0">
      <text>
        <r>
          <rPr>
            <b/>
            <sz val="9"/>
            <color indexed="81"/>
            <rFont val="Tahoma"/>
            <family val="2"/>
          </rPr>
          <t xml:space="preserve">
</t>
        </r>
        <r>
          <rPr>
            <sz val="9"/>
            <color indexed="81"/>
            <rFont val="Tahoma"/>
            <family val="2"/>
          </rPr>
          <t>Can only update with today or future dates.</t>
        </r>
      </text>
    </comment>
    <comment ref="T12" authorId="0" shapeId="0">
      <text>
        <r>
          <rPr>
            <b/>
            <sz val="9"/>
            <color indexed="81"/>
            <rFont val="Tahoma"/>
            <family val="2"/>
          </rPr>
          <t xml:space="preserve">
</t>
        </r>
        <r>
          <rPr>
            <sz val="9"/>
            <color indexed="81"/>
            <rFont val="Tahoma"/>
            <family val="2"/>
          </rPr>
          <t>The website can be maximum 50 characters long.</t>
        </r>
      </text>
    </comment>
    <comment ref="U12" authorId="0" shapeId="0">
      <text>
        <r>
          <rPr>
            <sz val="10"/>
            <color indexed="81"/>
            <rFont val="Tahoma"/>
            <family val="2"/>
          </rPr>
          <t xml:space="preserve">
</t>
        </r>
        <r>
          <rPr>
            <u/>
            <sz val="10"/>
            <color indexed="81"/>
            <rFont val="Tahoma"/>
            <family val="2"/>
          </rPr>
          <t>Suppliers</t>
        </r>
        <r>
          <rPr>
            <sz val="10"/>
            <color indexed="81"/>
            <rFont val="Tahoma"/>
            <family val="2"/>
          </rPr>
          <t xml:space="preserve">
</t>
        </r>
        <r>
          <rPr>
            <b/>
            <sz val="10"/>
            <color indexed="81"/>
            <rFont val="Tahoma"/>
            <family val="2"/>
          </rPr>
          <t>Domestic</t>
        </r>
        <r>
          <rPr>
            <sz val="10"/>
            <color indexed="81"/>
            <rFont val="Tahoma"/>
            <family val="2"/>
          </rPr>
          <t xml:space="preserve"> = The vendor is only present in one country.
</t>
        </r>
        <r>
          <rPr>
            <b/>
            <sz val="10"/>
            <color indexed="81"/>
            <rFont val="Tahoma"/>
            <family val="2"/>
          </rPr>
          <t>International</t>
        </r>
        <r>
          <rPr>
            <sz val="10"/>
            <color indexed="81"/>
            <rFont val="Tahoma"/>
            <family val="2"/>
          </rPr>
          <t xml:space="preserve"> = The vendor is trading in multiple countries. (Open for multiple Operating Units.)
</t>
        </r>
        <r>
          <rPr>
            <u/>
            <sz val="10"/>
            <color indexed="81"/>
            <rFont val="Tahoma"/>
            <family val="2"/>
          </rPr>
          <t xml:space="preserve">Individual type records
</t>
        </r>
        <r>
          <rPr>
            <b/>
            <sz val="10"/>
            <color indexed="81"/>
            <rFont val="Tahoma"/>
            <family val="2"/>
          </rPr>
          <t>Casual Labor</t>
        </r>
        <r>
          <rPr>
            <sz val="10"/>
            <color indexed="81"/>
            <rFont val="Tahoma"/>
            <family val="2"/>
          </rPr>
          <t xml:space="preserve"> = individuals hired to provide services on a short term basis (max. 1000 USD and 1 month)
</t>
        </r>
        <r>
          <rPr>
            <b/>
            <sz val="10"/>
            <color indexed="81"/>
            <rFont val="Tahoma"/>
            <family val="2"/>
          </rPr>
          <t>Tax Settlements</t>
        </r>
        <r>
          <rPr>
            <sz val="10"/>
            <color indexed="81"/>
            <rFont val="Tahoma"/>
            <family val="2"/>
          </rPr>
          <t xml:space="preserve"> = US Income Tax payments for IFAD/WFP staff members
</t>
        </r>
        <r>
          <rPr>
            <b/>
            <sz val="10"/>
            <color indexed="81"/>
            <rFont val="Tahoma"/>
            <family val="2"/>
          </rPr>
          <t>HR Settlements</t>
        </r>
        <r>
          <rPr>
            <sz val="10"/>
            <color indexed="81"/>
            <rFont val="Tahoma"/>
            <family val="2"/>
          </rPr>
          <t xml:space="preserve"> = payments to beneficiaries of deceased staff members
</t>
        </r>
        <r>
          <rPr>
            <b/>
            <sz val="10"/>
            <color indexed="81"/>
            <rFont val="Tahoma"/>
            <family val="2"/>
          </rPr>
          <t>Other Settlements</t>
        </r>
        <r>
          <rPr>
            <sz val="10"/>
            <color indexed="81"/>
            <rFont val="Tahoma"/>
            <family val="2"/>
          </rPr>
          <t xml:space="preserve"> = payments to award winners, etc.
</t>
        </r>
        <r>
          <rPr>
            <u/>
            <sz val="10"/>
            <color indexed="81"/>
            <rFont val="Tahoma"/>
            <family val="2"/>
          </rPr>
          <t>NST</t>
        </r>
        <r>
          <rPr>
            <sz val="10"/>
            <color indexed="81"/>
            <rFont val="Tahoma"/>
            <family val="2"/>
          </rPr>
          <t xml:space="preserve"> - It's always </t>
        </r>
        <r>
          <rPr>
            <b/>
            <sz val="10"/>
            <color indexed="81"/>
            <rFont val="Tahoma"/>
            <family val="2"/>
          </rPr>
          <t>Traveler</t>
        </r>
        <r>
          <rPr>
            <sz val="10"/>
            <color indexed="81"/>
            <rFont val="Tahoma"/>
            <family val="2"/>
          </rPr>
          <t xml:space="preserve">.
</t>
        </r>
        <r>
          <rPr>
            <u/>
            <sz val="10"/>
            <color indexed="81"/>
            <rFont val="Tahoma"/>
            <family val="2"/>
          </rPr>
          <t>Petty Cash</t>
        </r>
        <r>
          <rPr>
            <sz val="10"/>
            <color indexed="81"/>
            <rFont val="Tahoma"/>
            <family val="2"/>
          </rPr>
          <t xml:space="preserve"> - It's always </t>
        </r>
        <r>
          <rPr>
            <b/>
            <sz val="10"/>
            <color indexed="81"/>
            <rFont val="Tahoma"/>
            <family val="2"/>
          </rPr>
          <t>Petty Cash Account</t>
        </r>
        <r>
          <rPr>
            <sz val="10"/>
            <color indexed="81"/>
            <rFont val="Tahoma"/>
            <family val="2"/>
          </rPr>
          <t xml:space="preserve">.
</t>
        </r>
        <r>
          <rPr>
            <u/>
            <sz val="10"/>
            <color indexed="81"/>
            <rFont val="Tahoma"/>
            <family val="2"/>
          </rPr>
          <t>Fellow</t>
        </r>
        <r>
          <rPr>
            <sz val="10"/>
            <color indexed="81"/>
            <rFont val="Tahoma"/>
            <family val="2"/>
          </rPr>
          <t xml:space="preserve"> - It's always </t>
        </r>
        <r>
          <rPr>
            <b/>
            <sz val="10"/>
            <color indexed="81"/>
            <rFont val="Tahoma"/>
            <family val="2"/>
          </rPr>
          <t>Fellow</t>
        </r>
        <r>
          <rPr>
            <sz val="10"/>
            <color indexed="81"/>
            <rFont val="Tahoma"/>
            <family val="2"/>
          </rPr>
          <t>.</t>
        </r>
      </text>
    </comment>
    <comment ref="V12" authorId="0" shapeId="0">
      <text>
        <r>
          <rPr>
            <sz val="8"/>
            <color indexed="81"/>
            <rFont val="Tahoma"/>
            <family val="2"/>
          </rPr>
          <t xml:space="preserve">
</t>
        </r>
        <r>
          <rPr>
            <b/>
            <sz val="9"/>
            <color indexed="81"/>
            <rFont val="Tahoma"/>
            <family val="2"/>
          </rPr>
          <t xml:space="preserve">Electronic </t>
        </r>
        <r>
          <rPr>
            <sz val="10"/>
            <color indexed="81"/>
            <rFont val="Tahoma"/>
            <family val="2"/>
          </rPr>
          <t>= Electronic Funds Transfer (EFT) (international or local)</t>
        </r>
        <r>
          <rPr>
            <sz val="8"/>
            <color indexed="81"/>
            <rFont val="Tahoma"/>
            <family val="2"/>
          </rPr>
          <t xml:space="preserve">
</t>
        </r>
        <r>
          <rPr>
            <b/>
            <sz val="9"/>
            <color indexed="81"/>
            <rFont val="Tahoma"/>
            <family val="2"/>
          </rPr>
          <t xml:space="preserve">eBanking (Manual) </t>
        </r>
        <r>
          <rPr>
            <sz val="10"/>
            <color indexed="81"/>
            <rFont val="Tahoma"/>
            <family val="2"/>
          </rPr>
          <t xml:space="preserve">= Local bank transfer through ebanking system
</t>
        </r>
        <r>
          <rPr>
            <b/>
            <sz val="10"/>
            <color indexed="81"/>
            <rFont val="Tahoma"/>
            <family val="2"/>
          </rPr>
          <t>Bank Transfer</t>
        </r>
        <r>
          <rPr>
            <sz val="10"/>
            <color indexed="81"/>
            <rFont val="Tahoma"/>
            <family val="2"/>
          </rPr>
          <t xml:space="preserve"> = Local bank transfer through bank instruction letter
</t>
        </r>
        <r>
          <rPr>
            <b/>
            <sz val="10"/>
            <color indexed="81"/>
            <rFont val="Tahoma"/>
            <family val="2"/>
          </rPr>
          <t>Check</t>
        </r>
        <r>
          <rPr>
            <sz val="10"/>
            <color indexed="81"/>
            <rFont val="Tahoma"/>
            <family val="2"/>
          </rPr>
          <t xml:space="preserve"> = Local check payment
</t>
        </r>
        <r>
          <rPr>
            <b/>
            <sz val="10"/>
            <color indexed="81"/>
            <rFont val="Tahoma"/>
            <family val="2"/>
          </rPr>
          <t>UNDP - ASR</t>
        </r>
        <r>
          <rPr>
            <sz val="10"/>
            <color indexed="81"/>
            <rFont val="Tahoma"/>
            <family val="2"/>
          </rPr>
          <t xml:space="preserve"> = Payment through local UNDP Office
</t>
        </r>
        <r>
          <rPr>
            <b/>
            <sz val="10"/>
            <color indexed="81"/>
            <rFont val="Tahoma"/>
            <family val="2"/>
          </rPr>
          <t>Cash</t>
        </r>
        <r>
          <rPr>
            <sz val="10"/>
            <color indexed="81"/>
            <rFont val="Tahoma"/>
            <family val="2"/>
          </rPr>
          <t xml:space="preserve"> = Local cash payment (in exceptional cases only)</t>
        </r>
      </text>
    </comment>
    <comment ref="Z12" authorId="0" shapeId="0">
      <text>
        <r>
          <rPr>
            <b/>
            <sz val="9"/>
            <color indexed="81"/>
            <rFont val="Tahoma"/>
            <family val="2"/>
          </rPr>
          <t xml:space="preserve">
</t>
        </r>
        <r>
          <rPr>
            <sz val="9"/>
            <color indexed="81"/>
            <rFont val="Tahoma"/>
            <family val="2"/>
          </rPr>
          <t xml:space="preserve">Is the supplier contracted by an 
</t>
        </r>
        <r>
          <rPr>
            <b/>
            <sz val="9"/>
            <color indexed="81"/>
            <rFont val="Tahoma"/>
            <family val="2"/>
          </rPr>
          <t>MS507</t>
        </r>
        <r>
          <rPr>
            <sz val="9"/>
            <color indexed="81"/>
            <rFont val="Tahoma"/>
            <family val="2"/>
          </rPr>
          <t xml:space="preserve"> contract?
</t>
        </r>
        <r>
          <rPr>
            <b/>
            <sz val="9"/>
            <color indexed="81"/>
            <rFont val="Tahoma"/>
            <family val="2"/>
          </rPr>
          <t>- Letter of Agreement (LoA)</t>
        </r>
        <r>
          <rPr>
            <sz val="9"/>
            <color indexed="81"/>
            <rFont val="Tahoma"/>
            <family val="2"/>
          </rPr>
          <t xml:space="preserve">
- UN to UN Contribution Agreement
- Small Grants Agreement
- National Execution Agreement
- Grant for Capitalization of Revolving Funds
- Operational Partners Agreement
- Letter of Understanding
If </t>
        </r>
        <r>
          <rPr>
            <b/>
            <sz val="9"/>
            <color indexed="81"/>
            <rFont val="Tahoma"/>
            <family val="2"/>
          </rPr>
          <t>Yes</t>
        </r>
        <r>
          <rPr>
            <sz val="9"/>
            <color indexed="81"/>
            <rFont val="Tahoma"/>
            <family val="2"/>
          </rPr>
          <t xml:space="preserve">, please don't forget to attach the draft or signed LOA contract and the non-profit certification to your request.
If the supplier is intended for </t>
        </r>
        <r>
          <rPr>
            <b/>
            <sz val="9"/>
            <color indexed="81"/>
            <rFont val="Tahoma"/>
            <family val="2"/>
          </rPr>
          <t>MS502</t>
        </r>
        <r>
          <rPr>
            <sz val="9"/>
            <color indexed="81"/>
            <rFont val="Tahoma"/>
            <family val="2"/>
          </rPr>
          <t xml:space="preserve"> contract (regular supplier), write '</t>
        </r>
        <r>
          <rPr>
            <b/>
            <sz val="9"/>
            <color indexed="81"/>
            <rFont val="Tahoma"/>
            <family val="2"/>
          </rPr>
          <t>No</t>
        </r>
        <r>
          <rPr>
            <sz val="9"/>
            <color indexed="81"/>
            <rFont val="Tahoma"/>
            <family val="2"/>
          </rPr>
          <t>' or leave empty.</t>
        </r>
      </text>
    </comment>
    <comment ref="AA12" authorId="0" shapeId="0">
      <text>
        <r>
          <rPr>
            <sz val="10"/>
            <color indexed="81"/>
            <rFont val="Tahoma"/>
            <family val="2"/>
          </rPr>
          <t xml:space="preserve">
Please select your Operating Unit from the list.
If you need to open more OUs for a supplier, put each OU into a new line.</t>
        </r>
      </text>
    </comment>
    <comment ref="AB12" authorId="0" shapeId="0">
      <text>
        <r>
          <rPr>
            <sz val="10"/>
            <color indexed="81"/>
            <rFont val="Tahoma"/>
            <family val="2"/>
          </rPr>
          <t xml:space="preserve">
Please select the </t>
        </r>
        <r>
          <rPr>
            <b/>
            <u/>
            <sz val="10"/>
            <color indexed="81"/>
            <rFont val="Tahoma"/>
            <family val="2"/>
          </rPr>
          <t>supplier's</t>
        </r>
        <r>
          <rPr>
            <b/>
            <sz val="10"/>
            <color indexed="81"/>
            <rFont val="Tahoma"/>
            <family val="2"/>
          </rPr>
          <t xml:space="preserve"> country</t>
        </r>
        <r>
          <rPr>
            <sz val="10"/>
            <color indexed="81"/>
            <rFont val="Tahoma"/>
            <family val="2"/>
          </rPr>
          <t xml:space="preserve"> from the list.
The country does NOT have to match with the operating unit!</t>
        </r>
      </text>
    </comment>
    <comment ref="AC12" authorId="0" shapeId="0">
      <text>
        <r>
          <rPr>
            <sz val="10"/>
            <color indexed="81"/>
            <rFont val="Tahoma"/>
            <family val="2"/>
          </rPr>
          <t xml:space="preserve">
The city's name where the supplier is located. If the supplier is located in a town or a village, write that here.</t>
        </r>
      </text>
    </comment>
    <comment ref="AD12" authorId="0" shapeId="0">
      <text>
        <r>
          <rPr>
            <sz val="10"/>
            <color indexed="81"/>
            <rFont val="Tahoma"/>
            <family val="2"/>
          </rPr>
          <t xml:space="preserve">
Please note that the site name can be maximum 15 characters long in GRMS!
For the site's name, we usually use the city's name where the </t>
        </r>
        <r>
          <rPr>
            <u/>
            <sz val="10"/>
            <color indexed="81"/>
            <rFont val="Tahoma"/>
            <family val="2"/>
          </rPr>
          <t>supplier</t>
        </r>
        <r>
          <rPr>
            <sz val="10"/>
            <color indexed="81"/>
            <rFont val="Tahoma"/>
            <family val="2"/>
          </rPr>
          <t xml:space="preserve"> is located with CAPITAL LETTERS.
The exceptions are Universities and Ministries, where we use the department's name or abbreviation.
If the supplier is for LOA purposes (MS507 contract), write (LOA) or LOA at the end of the site name.</t>
        </r>
      </text>
    </comment>
    <comment ref="AE12" authorId="0" shapeId="0">
      <text>
        <r>
          <rPr>
            <sz val="10"/>
            <color indexed="81"/>
            <rFont val="Tahoma"/>
            <family val="2"/>
          </rPr>
          <t xml:space="preserve">
The first part of the exact address of the supplier.</t>
        </r>
      </text>
    </comment>
    <comment ref="AF12" authorId="0" shapeId="0">
      <text>
        <r>
          <rPr>
            <sz val="10"/>
            <color indexed="81"/>
            <rFont val="Tahoma"/>
            <family val="2"/>
          </rPr>
          <t xml:space="preserve">
Additional parts of the supplier's address, for example: district, area, etc.
Each new column will be a new line in the address in GRMS.</t>
        </r>
      </text>
    </comment>
    <comment ref="AG12" authorId="0" shapeId="0">
      <text>
        <r>
          <rPr>
            <sz val="10"/>
            <color indexed="81"/>
            <rFont val="Tahoma"/>
            <family val="2"/>
          </rPr>
          <t xml:space="preserve">
Optional</t>
        </r>
      </text>
    </comment>
    <comment ref="AH12" authorId="0" shapeId="0">
      <text>
        <r>
          <rPr>
            <sz val="10"/>
            <color indexed="81"/>
            <rFont val="Tahoma"/>
            <family val="2"/>
          </rPr>
          <t xml:space="preserve">
Optional</t>
        </r>
      </text>
    </comment>
    <comment ref="AK12" authorId="0" shapeId="0">
      <text>
        <r>
          <rPr>
            <sz val="10"/>
            <color indexed="81"/>
            <rFont val="Tahoma"/>
            <family val="2"/>
          </rPr>
          <t xml:space="preserve">
Which part of the country is the supplier located at?</t>
        </r>
      </text>
    </comment>
    <comment ref="AM12" authorId="0" shapeId="0">
      <text>
        <r>
          <rPr>
            <sz val="10"/>
            <color indexed="81"/>
            <rFont val="Tahoma"/>
            <family val="2"/>
          </rPr>
          <t xml:space="preserve">
Write the country's phone country code here with two zeros in the beginning, without the plus sign.
Don't write the city phone codes here.</t>
        </r>
      </text>
    </comment>
    <comment ref="AN12" authorId="0" shapeId="0">
      <text>
        <r>
          <rPr>
            <sz val="10"/>
            <color indexed="81"/>
            <rFont val="Tahoma"/>
            <family val="2"/>
          </rPr>
          <t xml:space="preserve">
The phone number that comes after the country code, so it can contain local area codes.
Please don't write extensions.
Please </t>
        </r>
        <r>
          <rPr>
            <u/>
            <sz val="10"/>
            <color indexed="81"/>
            <rFont val="Tahoma"/>
            <family val="2"/>
          </rPr>
          <t>only write one phone number</t>
        </r>
        <r>
          <rPr>
            <sz val="10"/>
            <color indexed="81"/>
            <rFont val="Tahoma"/>
            <family val="2"/>
          </rPr>
          <t>.</t>
        </r>
      </text>
    </comment>
    <comment ref="AO12" authorId="0" shapeId="0">
      <text>
        <r>
          <rPr>
            <sz val="10"/>
            <color indexed="81"/>
            <rFont val="Tahoma"/>
            <family val="2"/>
          </rPr>
          <t xml:space="preserve">
Write the country's fax country code here with two zeros in the beginning, without the plus sign.
Don't write the city phone codes here.
</t>
        </r>
        <r>
          <rPr>
            <u/>
            <sz val="10"/>
            <color indexed="81"/>
            <rFont val="Tahoma"/>
            <family val="2"/>
          </rPr>
          <t>Please only fill out if there is a fax number!</t>
        </r>
      </text>
    </comment>
    <comment ref="AP12" authorId="0" shapeId="0">
      <text>
        <r>
          <rPr>
            <sz val="10"/>
            <color indexed="81"/>
            <rFont val="Tahoma"/>
            <family val="2"/>
          </rPr>
          <t xml:space="preserve">
The fax number that comes after the country code, so it can contain local area codes.
Please don't write extensions.
Please </t>
        </r>
        <r>
          <rPr>
            <u/>
            <sz val="10"/>
            <color indexed="81"/>
            <rFont val="Tahoma"/>
            <family val="2"/>
          </rPr>
          <t>only write one fax number.</t>
        </r>
      </text>
    </comment>
    <comment ref="AQ12" authorId="0" shapeId="0">
      <text>
        <r>
          <rPr>
            <sz val="10"/>
            <color indexed="81"/>
            <rFont val="Tahoma"/>
            <family val="2"/>
          </rPr>
          <t xml:space="preserve">
Please only write valid email address with @ sign.</t>
        </r>
      </text>
    </comment>
    <comment ref="AR12" authorId="0" shapeId="0">
      <text>
        <r>
          <rPr>
            <sz val="9"/>
            <color indexed="81"/>
            <rFont val="Tahoma"/>
            <family val="2"/>
          </rPr>
          <t xml:space="preserve">
The vendor will receive a message to this email address every time a payment is made.
The two email addresses can be the same, but they don't have to be.</t>
        </r>
      </text>
    </comment>
    <comment ref="AS12" authorId="0" shapeId="0">
      <text>
        <r>
          <rPr>
            <sz val="10"/>
            <color indexed="81"/>
            <rFont val="Tahoma"/>
            <family val="2"/>
          </rPr>
          <t xml:space="preserve">
You can set a default currency for the site,
please select the currency's code here.
</t>
        </r>
        <r>
          <rPr>
            <b/>
            <sz val="10"/>
            <color indexed="81"/>
            <rFont val="Tahoma"/>
            <family val="2"/>
          </rPr>
          <t>Cuba</t>
        </r>
        <r>
          <rPr>
            <sz val="10"/>
            <color indexed="81"/>
            <rFont val="Tahoma"/>
            <family val="2"/>
          </rPr>
          <t xml:space="preserve"> - Only </t>
        </r>
        <r>
          <rPr>
            <b/>
            <sz val="10"/>
            <color indexed="81"/>
            <rFont val="Tahoma"/>
            <family val="2"/>
          </rPr>
          <t>CUC</t>
        </r>
        <r>
          <rPr>
            <sz val="10"/>
            <color indexed="81"/>
            <rFont val="Tahoma"/>
            <family val="2"/>
          </rPr>
          <t xml:space="preserve">
</t>
        </r>
        <r>
          <rPr>
            <b/>
            <sz val="10"/>
            <color indexed="81"/>
            <rFont val="Tahoma"/>
            <family val="2"/>
          </rPr>
          <t>Iran</t>
        </r>
        <r>
          <rPr>
            <sz val="10"/>
            <color indexed="81"/>
            <rFont val="Tahoma"/>
            <family val="2"/>
          </rPr>
          <t xml:space="preserve"> - Only </t>
        </r>
        <r>
          <rPr>
            <b/>
            <sz val="10"/>
            <color indexed="81"/>
            <rFont val="Tahoma"/>
            <family val="2"/>
          </rPr>
          <t>IRR</t>
        </r>
        <r>
          <rPr>
            <sz val="10"/>
            <color indexed="81"/>
            <rFont val="Tahoma"/>
            <family val="2"/>
          </rPr>
          <t xml:space="preserve">
</t>
        </r>
        <r>
          <rPr>
            <b/>
            <sz val="10"/>
            <color indexed="81"/>
            <rFont val="Tahoma"/>
            <family val="2"/>
          </rPr>
          <t>Syria</t>
        </r>
        <r>
          <rPr>
            <sz val="10"/>
            <color indexed="81"/>
            <rFont val="Tahoma"/>
            <family val="2"/>
          </rPr>
          <t xml:space="preserve"> - Only </t>
        </r>
        <r>
          <rPr>
            <b/>
            <sz val="10"/>
            <color indexed="81"/>
            <rFont val="Tahoma"/>
            <family val="2"/>
          </rPr>
          <t>SYP</t>
        </r>
        <r>
          <rPr>
            <sz val="10"/>
            <color indexed="81"/>
            <rFont val="Tahoma"/>
            <family val="2"/>
          </rPr>
          <t xml:space="preserve">
</t>
        </r>
        <r>
          <rPr>
            <b/>
            <sz val="10"/>
            <color indexed="81"/>
            <rFont val="Tahoma"/>
            <family val="2"/>
          </rPr>
          <t>South Sudan</t>
        </r>
        <r>
          <rPr>
            <sz val="10"/>
            <color indexed="81"/>
            <rFont val="Tahoma"/>
            <family val="2"/>
          </rPr>
          <t xml:space="preserve"> - Only </t>
        </r>
        <r>
          <rPr>
            <b/>
            <sz val="10"/>
            <color indexed="81"/>
            <rFont val="Tahoma"/>
            <family val="2"/>
          </rPr>
          <t>USD</t>
        </r>
        <r>
          <rPr>
            <sz val="10"/>
            <color indexed="81"/>
            <rFont val="Tahoma"/>
            <family val="2"/>
          </rPr>
          <t xml:space="preserve">
</t>
        </r>
        <r>
          <rPr>
            <b/>
            <sz val="10"/>
            <color indexed="81"/>
            <rFont val="Tahoma"/>
            <family val="2"/>
          </rPr>
          <t>North Korea</t>
        </r>
        <r>
          <rPr>
            <sz val="10"/>
            <color indexed="81"/>
            <rFont val="Tahoma"/>
            <family val="2"/>
          </rPr>
          <t xml:space="preserve"> - KPW
  international payment only in EUR
If not needed, leave blank!</t>
        </r>
      </text>
    </comment>
    <comment ref="AT12" authorId="1" shapeId="0">
      <text>
        <r>
          <rPr>
            <b/>
            <sz val="9"/>
            <color indexed="81"/>
            <rFont val="Tahoma"/>
            <family val="2"/>
          </rPr>
          <t xml:space="preserve">
</t>
        </r>
        <r>
          <rPr>
            <sz val="9"/>
            <color indexed="81"/>
            <rFont val="Tahoma"/>
            <family val="2"/>
          </rPr>
          <t xml:space="preserve">Multiple email addresses can be provided if there are multiple emails from which the supplier sends invoices.
In this case, separate the email addresses with a comma, but not space.
</t>
        </r>
        <r>
          <rPr>
            <b/>
            <sz val="9"/>
            <color indexed="81"/>
            <rFont val="Tahoma"/>
            <family val="2"/>
          </rPr>
          <t>Example:</t>
        </r>
        <r>
          <rPr>
            <sz val="9"/>
            <color indexed="81"/>
            <rFont val="Tahoma"/>
            <family val="2"/>
          </rPr>
          <t xml:space="preserve">
email@company.com,email2@company.com</t>
        </r>
      </text>
    </comment>
    <comment ref="BK12" authorId="0" shapeId="0">
      <text>
        <r>
          <rPr>
            <sz val="10"/>
            <color indexed="81"/>
            <rFont val="Tahoma"/>
            <family val="2"/>
          </rPr>
          <t xml:space="preserve">
In case of an LOA supplier, please write: </t>
        </r>
        <r>
          <rPr>
            <b/>
            <sz val="10"/>
            <color indexed="81"/>
            <rFont val="Tahoma"/>
            <family val="2"/>
          </rPr>
          <t>Receipt</t>
        </r>
        <r>
          <rPr>
            <sz val="10"/>
            <color indexed="81"/>
            <rFont val="Tahoma"/>
            <family val="2"/>
          </rPr>
          <t xml:space="preserve">
IF it's a non-LOA site, leave blank!</t>
        </r>
      </text>
    </comment>
    <comment ref="BV12" authorId="0" shapeId="0">
      <text>
        <r>
          <rPr>
            <sz val="9"/>
            <color indexed="81"/>
            <rFont val="Tahoma"/>
            <family val="2"/>
          </rPr>
          <t xml:space="preserve">
If left blank, the title will be the file's name.</t>
        </r>
      </text>
    </comment>
    <comment ref="Q102" authorId="0" shapeId="0">
      <text>
        <r>
          <rPr>
            <sz val="9"/>
            <color indexed="81"/>
            <rFont val="Tahoma"/>
            <family val="2"/>
          </rPr>
          <t>Antal, Zoltan (CSSD):
To remove an already existing date from GRMS, write:
[BLANK]</t>
        </r>
      </text>
    </comment>
  </commentList>
</comments>
</file>

<file path=xl/comments2.xml><?xml version="1.0" encoding="utf-8"?>
<comments xmlns="http://schemas.openxmlformats.org/spreadsheetml/2006/main">
  <authors>
    <author>Antal, Zoltan (CSSD)</author>
    <author>Antal, Zoltan (CSS)</author>
  </authors>
  <commentList>
    <comment ref="Y9" authorId="0" shapeId="0">
      <text>
        <r>
          <rPr>
            <sz val="9"/>
            <color indexed="81"/>
            <rFont val="Tahoma"/>
            <family val="2"/>
          </rPr>
          <t>Only input field</t>
        </r>
      </text>
    </comment>
    <comment ref="Z9" authorId="0" shapeId="0">
      <text>
        <r>
          <rPr>
            <sz val="9"/>
            <color indexed="81"/>
            <rFont val="Tahoma"/>
            <family val="2"/>
          </rPr>
          <t>Only input field</t>
        </r>
      </text>
    </comment>
    <comment ref="AD9" authorId="0" shapeId="0">
      <text>
        <r>
          <rPr>
            <sz val="9"/>
            <color indexed="81"/>
            <rFont val="Tahoma"/>
            <family val="2"/>
          </rPr>
          <t>Only input field</t>
        </r>
      </text>
    </comment>
    <comment ref="AE9" authorId="0" shapeId="0">
      <text>
        <r>
          <rPr>
            <sz val="9"/>
            <color indexed="81"/>
            <rFont val="Tahoma"/>
            <family val="2"/>
          </rPr>
          <t>Only input field</t>
        </r>
      </text>
    </comment>
    <comment ref="AF9" authorId="0" shapeId="0">
      <text>
        <r>
          <rPr>
            <sz val="9"/>
            <color indexed="81"/>
            <rFont val="Tahoma"/>
            <family val="2"/>
          </rPr>
          <t>Only input field</t>
        </r>
      </text>
    </comment>
    <comment ref="AG9" authorId="0" shapeId="0">
      <text>
        <r>
          <rPr>
            <sz val="9"/>
            <color indexed="81"/>
            <rFont val="Tahoma"/>
            <family val="2"/>
          </rPr>
          <t>Only input field</t>
        </r>
      </text>
    </comment>
    <comment ref="AH9" authorId="0" shapeId="0">
      <text>
        <r>
          <rPr>
            <sz val="9"/>
            <color indexed="81"/>
            <rFont val="Tahoma"/>
            <family val="2"/>
          </rPr>
          <t>Only input field</t>
        </r>
      </text>
    </comment>
    <comment ref="AL9" authorId="0" shapeId="0">
      <text>
        <r>
          <rPr>
            <sz val="9"/>
            <color indexed="81"/>
            <rFont val="Tahoma"/>
            <family val="2"/>
          </rPr>
          <t>Only input field for FTX</t>
        </r>
      </text>
    </comment>
    <comment ref="AO9" authorId="0" shapeId="0">
      <text>
        <r>
          <rPr>
            <sz val="9"/>
            <color indexed="81"/>
            <rFont val="Tahoma"/>
            <family val="2"/>
          </rPr>
          <t>Only input field</t>
        </r>
      </text>
    </comment>
    <comment ref="A10" authorId="0" shapeId="0">
      <text>
        <r>
          <rPr>
            <sz val="9"/>
            <color indexed="81"/>
            <rFont val="Tahoma"/>
            <family val="2"/>
          </rPr>
          <t>This row is used to place default values which will be substituted_x000D_
in to empty cells in the data rows below when Uploading.</t>
        </r>
      </text>
    </comment>
    <comment ref="H12" authorId="0" shapeId="0">
      <text>
        <r>
          <rPr>
            <sz val="9"/>
            <color indexed="81"/>
            <rFont val="Tahoma"/>
            <family val="2"/>
          </rPr>
          <t xml:space="preserve">
</t>
        </r>
        <r>
          <rPr>
            <b/>
            <sz val="9"/>
            <color indexed="81"/>
            <rFont val="Tahoma"/>
            <family val="2"/>
          </rPr>
          <t>Supplier:</t>
        </r>
        <r>
          <rPr>
            <sz val="9"/>
            <color indexed="81"/>
            <rFont val="Tahoma"/>
            <family val="2"/>
          </rPr>
          <t xml:space="preserve"> Legal entities (companies, organizations, institutes) which may supply goods, works or services to FAO. (Payment and Purchasing.)
</t>
        </r>
        <r>
          <rPr>
            <b/>
            <sz val="9"/>
            <color indexed="81"/>
            <rFont val="Tahoma"/>
            <family val="2"/>
          </rPr>
          <t>Individual:</t>
        </r>
        <r>
          <rPr>
            <sz val="9"/>
            <color indexed="81"/>
            <rFont val="Tahoma"/>
            <family val="2"/>
          </rPr>
          <t xml:space="preserve"> Casual Laborers and receivers of Other Settlements (Payment only.)
</t>
        </r>
        <r>
          <rPr>
            <b/>
            <sz val="9"/>
            <color indexed="81"/>
            <rFont val="Tahoma"/>
            <family val="2"/>
          </rPr>
          <t>Non Staff Traveler:</t>
        </r>
        <r>
          <rPr>
            <sz val="9"/>
            <color indexed="81"/>
            <rFont val="Tahoma"/>
            <family val="2"/>
          </rPr>
          <t xml:space="preserve"> Travel expenses and DSA of individuals. (Payment only.)
</t>
        </r>
        <r>
          <rPr>
            <b/>
            <sz val="9"/>
            <color indexed="81"/>
            <rFont val="Tahoma"/>
            <family val="2"/>
          </rPr>
          <t>Petty Cash:</t>
        </r>
        <r>
          <rPr>
            <sz val="9"/>
            <color indexed="81"/>
            <rFont val="Tahoma"/>
            <family val="2"/>
          </rPr>
          <t xml:space="preserve"> Records for FAO Offices for expenditure on small items. (Payment only.)
</t>
        </r>
        <r>
          <rPr>
            <b/>
            <sz val="9"/>
            <color indexed="81"/>
            <rFont val="Tahoma"/>
            <family val="2"/>
          </rPr>
          <t>Fellow:</t>
        </r>
        <r>
          <rPr>
            <sz val="9"/>
            <color indexed="81"/>
            <rFont val="Tahoma"/>
            <family val="2"/>
          </rPr>
          <t xml:space="preserve"> Records created for students in order to pay them Stipend through POs.</t>
        </r>
        <r>
          <rPr>
            <b/>
            <sz val="9"/>
            <color indexed="81"/>
            <rFont val="Tahoma"/>
            <family val="2"/>
          </rPr>
          <t xml:space="preserve">
Employee:</t>
        </r>
        <r>
          <rPr>
            <sz val="9"/>
            <color indexed="81"/>
            <rFont val="Tahoma"/>
            <family val="2"/>
          </rPr>
          <t xml:space="preserve"> HR records of Staff and Non-Staff people
</t>
        </r>
        <r>
          <rPr>
            <b/>
            <sz val="9"/>
            <color indexed="81"/>
            <rFont val="Tahoma"/>
            <family val="2"/>
          </rPr>
          <t>Beneficiaries (Grant):</t>
        </r>
        <r>
          <rPr>
            <sz val="9"/>
            <color indexed="81"/>
            <rFont val="Tahoma"/>
            <family val="2"/>
          </rPr>
          <t xml:space="preserve"> Legal entities (e.g. individual farmers, companies, organizations or groups) that receive grants from FAO to complete works or projects.</t>
        </r>
      </text>
    </comment>
    <comment ref="Q12" authorId="0" shapeId="0">
      <text>
        <r>
          <rPr>
            <sz val="8"/>
            <color indexed="81"/>
            <rFont val="Tahoma"/>
            <family val="2"/>
          </rPr>
          <t xml:space="preserve">
</t>
        </r>
        <r>
          <rPr>
            <b/>
            <sz val="9"/>
            <color indexed="81"/>
            <rFont val="Tahoma"/>
            <family val="2"/>
          </rPr>
          <t xml:space="preserve">Electronic </t>
        </r>
        <r>
          <rPr>
            <sz val="10"/>
            <color indexed="81"/>
            <rFont val="Tahoma"/>
            <family val="2"/>
          </rPr>
          <t>= Electronic Funds Transfer (EFT) (international or local)</t>
        </r>
        <r>
          <rPr>
            <sz val="8"/>
            <color indexed="81"/>
            <rFont val="Tahoma"/>
            <family val="2"/>
          </rPr>
          <t xml:space="preserve">
</t>
        </r>
        <r>
          <rPr>
            <b/>
            <sz val="9"/>
            <color indexed="81"/>
            <rFont val="Tahoma"/>
            <family val="2"/>
          </rPr>
          <t xml:space="preserve">eBanking (Manual) </t>
        </r>
        <r>
          <rPr>
            <sz val="10"/>
            <color indexed="81"/>
            <rFont val="Tahoma"/>
            <family val="2"/>
          </rPr>
          <t xml:space="preserve">= Local bank transfer through ebanking system
</t>
        </r>
        <r>
          <rPr>
            <b/>
            <sz val="10"/>
            <color indexed="81"/>
            <rFont val="Tahoma"/>
            <family val="2"/>
          </rPr>
          <t>Bank Transfer</t>
        </r>
        <r>
          <rPr>
            <sz val="10"/>
            <color indexed="81"/>
            <rFont val="Tahoma"/>
            <family val="2"/>
          </rPr>
          <t xml:space="preserve"> = Local bank transfer through bank instruction letter
</t>
        </r>
        <r>
          <rPr>
            <b/>
            <sz val="10"/>
            <color indexed="81"/>
            <rFont val="Tahoma"/>
            <family val="2"/>
          </rPr>
          <t>Check</t>
        </r>
        <r>
          <rPr>
            <sz val="10"/>
            <color indexed="81"/>
            <rFont val="Tahoma"/>
            <family val="2"/>
          </rPr>
          <t xml:space="preserve"> = Local check payment
</t>
        </r>
        <r>
          <rPr>
            <b/>
            <sz val="10"/>
            <color indexed="81"/>
            <rFont val="Tahoma"/>
            <family val="2"/>
          </rPr>
          <t>UNDP - ASR</t>
        </r>
        <r>
          <rPr>
            <sz val="10"/>
            <color indexed="81"/>
            <rFont val="Tahoma"/>
            <family val="2"/>
          </rPr>
          <t xml:space="preserve"> = Payment through local UNDP Office
</t>
        </r>
        <r>
          <rPr>
            <b/>
            <sz val="10"/>
            <color indexed="81"/>
            <rFont val="Tahoma"/>
            <family val="2"/>
          </rPr>
          <t>Cash</t>
        </r>
        <r>
          <rPr>
            <sz val="10"/>
            <color indexed="81"/>
            <rFont val="Tahoma"/>
            <family val="2"/>
          </rPr>
          <t xml:space="preserve"> = Local cash payment (in exceptional cases only)</t>
        </r>
      </text>
    </comment>
    <comment ref="R12" authorId="0" shapeId="0">
      <text>
        <r>
          <rPr>
            <sz val="10"/>
            <color indexed="81"/>
            <rFont val="Tahoma"/>
            <family val="2"/>
          </rPr>
          <t xml:space="preserve">
For the site's name, we usually use the city's name where the </t>
        </r>
        <r>
          <rPr>
            <u/>
            <sz val="10"/>
            <color indexed="81"/>
            <rFont val="Tahoma"/>
            <family val="2"/>
          </rPr>
          <t>supplier</t>
        </r>
        <r>
          <rPr>
            <sz val="10"/>
            <color indexed="81"/>
            <rFont val="Tahoma"/>
            <family val="2"/>
          </rPr>
          <t xml:space="preserve"> is located with CAPITAL LETTERS.
The exceptions are Universities and Ministries, where we use the department's name or abbreviation.
LOA sites have LOA in their names. Employees and NSTs don't need to indicate a site.</t>
        </r>
      </text>
    </comment>
    <comment ref="U12" authorId="0" shapeId="0">
      <text>
        <r>
          <rPr>
            <sz val="9"/>
            <color indexed="81"/>
            <rFont val="Tahoma"/>
            <family val="2"/>
          </rPr>
          <t xml:space="preserve">
</t>
        </r>
        <r>
          <rPr>
            <b/>
            <sz val="9"/>
            <color indexed="81"/>
            <rFont val="Tahoma"/>
            <family val="2"/>
          </rPr>
          <t>Create</t>
        </r>
        <r>
          <rPr>
            <sz val="9"/>
            <color indexed="81"/>
            <rFont val="Tahoma"/>
            <family val="2"/>
          </rPr>
          <t xml:space="preserve"> = Insert new bank account
</t>
        </r>
        <r>
          <rPr>
            <b/>
            <sz val="9"/>
            <color indexed="81"/>
            <rFont val="Tahoma"/>
            <family val="2"/>
          </rPr>
          <t>Update</t>
        </r>
        <r>
          <rPr>
            <sz val="9"/>
            <color indexed="81"/>
            <rFont val="Tahoma"/>
            <family val="2"/>
          </rPr>
          <t xml:space="preserve"> = Update existing bank account
</t>
        </r>
        <r>
          <rPr>
            <b/>
            <sz val="9"/>
            <color indexed="81"/>
            <rFont val="Tahoma"/>
            <family val="2"/>
          </rPr>
          <t>Assign</t>
        </r>
        <r>
          <rPr>
            <sz val="9"/>
            <color indexed="81"/>
            <rFont val="Tahoma"/>
            <family val="2"/>
          </rPr>
          <t xml:space="preserve"> = Add existing account to a different site</t>
        </r>
      </text>
    </comment>
    <comment ref="X12" authorId="0" shapeId="0">
      <text>
        <r>
          <rPr>
            <b/>
            <sz val="9"/>
            <color indexed="81"/>
            <rFont val="Tahoma"/>
            <family val="2"/>
          </rPr>
          <t xml:space="preserve">
</t>
        </r>
        <r>
          <rPr>
            <sz val="9"/>
            <color indexed="81"/>
            <rFont val="Tahoma"/>
            <family val="2"/>
          </rPr>
          <t>Suppliers should have a bank account in the country in which they are registered as a legal entity.
If the bank account is in a different country, the supplier needs to provide a business registration document and a bank statement of the account.</t>
        </r>
        <r>
          <rPr>
            <b/>
            <sz val="9"/>
            <color indexed="81"/>
            <rFont val="Tahoma"/>
            <family val="2"/>
          </rPr>
          <t xml:space="preserve">
Exceptions: 
</t>
        </r>
        <r>
          <rPr>
            <sz val="9"/>
            <color indexed="81"/>
            <rFont val="Tahoma"/>
            <family val="2"/>
          </rPr>
          <t>- Somalia (account in Kenya and Djibouti is accepted)
- Palestine, State of / Israel / West Bank - Gaza Strip
- Venezuela, Bolivarian Republic of</t>
        </r>
        <r>
          <rPr>
            <b/>
            <sz val="9"/>
            <color indexed="81"/>
            <rFont val="Tahoma"/>
            <family val="2"/>
          </rPr>
          <t xml:space="preserve">
</t>
        </r>
        <r>
          <rPr>
            <sz val="9"/>
            <color indexed="81"/>
            <rFont val="Tahoma"/>
            <family val="2"/>
          </rPr>
          <t>Individuals (Employees, Casual Labors, NSTs, etc.) can have an account in another country.</t>
        </r>
      </text>
    </comment>
    <comment ref="Y12" authorId="0" shapeId="0">
      <text>
        <r>
          <rPr>
            <sz val="9"/>
            <color indexed="81"/>
            <rFont val="Tahoma"/>
            <family val="2"/>
          </rPr>
          <t xml:space="preserve">
Green = IBAN is CORRECT.
Red = Pease check carefully and reenter. Don't use special characters.
Do NOT use the BBAN, RIB, or NIB in this field.
The IBAN always starts with two letters for the country code, which usually has to match the bank's country.</t>
        </r>
      </text>
    </comment>
    <comment ref="Z12" authorId="0" shapeId="0">
      <text>
        <r>
          <rPr>
            <b/>
            <sz val="9"/>
            <color indexed="81"/>
            <rFont val="Tahoma"/>
            <family val="2"/>
          </rPr>
          <t xml:space="preserve">
The account number is automatically inserted from the IBAN. If there is no IBAN, you need to fill in.
</t>
        </r>
        <r>
          <rPr>
            <sz val="9"/>
            <color indexed="81"/>
            <rFont val="Tahoma"/>
            <family val="2"/>
          </rPr>
          <t xml:space="preserve">Light green = account length is CORRECT.
Dark green = BBAN check digit is CORRECT.
If you copy the account, please right-click and paste to match destination formatting to </t>
        </r>
        <r>
          <rPr>
            <b/>
            <sz val="9"/>
            <color indexed="81"/>
            <rFont val="Tahoma"/>
            <family val="2"/>
          </rPr>
          <t>avoid missing zeros (0) from the beginning</t>
        </r>
        <r>
          <rPr>
            <sz val="9"/>
            <color indexed="81"/>
            <rFont val="Tahoma"/>
            <family val="2"/>
          </rPr>
          <t xml:space="preserve"> of the account.</t>
        </r>
      </text>
    </comment>
    <comment ref="AC12" authorId="0" shapeId="0">
      <text>
        <r>
          <rPr>
            <b/>
            <sz val="9"/>
            <color indexed="81"/>
            <rFont val="Tahoma"/>
            <family val="2"/>
          </rPr>
          <t xml:space="preserve">
</t>
        </r>
        <r>
          <rPr>
            <sz val="9"/>
            <color indexed="81"/>
            <rFont val="Tahoma"/>
            <family val="2"/>
          </rPr>
          <t xml:space="preserve">The cell's text will stay red if the account holder name doesn't match the supplier name.
Please inform us why is that and/or provide documentation.
The following countries need to provide </t>
        </r>
        <r>
          <rPr>
            <b/>
            <sz val="9"/>
            <color indexed="81"/>
            <rFont val="Tahoma"/>
            <family val="2"/>
          </rPr>
          <t xml:space="preserve">PRECISE </t>
        </r>
        <r>
          <rPr>
            <sz val="9"/>
            <color indexed="81"/>
            <rFont val="Tahoma"/>
            <family val="2"/>
          </rPr>
          <t xml:space="preserve">data:
</t>
        </r>
        <r>
          <rPr>
            <b/>
            <sz val="9"/>
            <color indexed="81"/>
            <rFont val="Tahoma"/>
            <family val="2"/>
          </rPr>
          <t>Afghanistan, Indonesia, Nepal, Papua New Guinea, Viet Nam</t>
        </r>
      </text>
    </comment>
    <comment ref="AD12" authorId="0" shapeId="0">
      <text>
        <r>
          <rPr>
            <b/>
            <sz val="9"/>
            <color indexed="81"/>
            <rFont val="Tahoma"/>
            <family val="2"/>
          </rPr>
          <t xml:space="preserve">
</t>
        </r>
        <r>
          <rPr>
            <sz val="9"/>
            <color indexed="81"/>
            <rFont val="Tahoma"/>
            <family val="2"/>
          </rPr>
          <t xml:space="preserve">The bank/branch code is often automatically inserted from the IBAN.
If message appears, you need to overwrite with the code.
If you copy the code, please right-click and paste to match destination formatting to </t>
        </r>
        <r>
          <rPr>
            <b/>
            <sz val="9"/>
            <color indexed="81"/>
            <rFont val="Tahoma"/>
            <family val="2"/>
          </rPr>
          <t>avoid missing zeros (0) from the beginning</t>
        </r>
        <r>
          <rPr>
            <sz val="9"/>
            <color indexed="81"/>
            <rFont val="Tahoma"/>
            <family val="2"/>
          </rPr>
          <t>.</t>
        </r>
      </text>
    </comment>
    <comment ref="AH12" authorId="0" shapeId="0">
      <text>
        <r>
          <rPr>
            <sz val="9"/>
            <color indexed="81"/>
            <rFont val="Tahoma"/>
            <family val="2"/>
          </rPr>
          <t xml:space="preserve">
The Swift Code helps us to identify the Bank and Branch.
Position 5 and 6 of the code should be the bank country code.
</t>
        </r>
      </text>
    </comment>
    <comment ref="AI12" authorId="0" shapeId="0">
      <text>
        <r>
          <rPr>
            <b/>
            <sz val="9"/>
            <color indexed="81"/>
            <rFont val="Tahoma"/>
            <family val="2"/>
          </rPr>
          <t xml:space="preserve">
Cuba </t>
        </r>
        <r>
          <rPr>
            <sz val="9"/>
            <color indexed="81"/>
            <rFont val="Tahoma"/>
            <family val="2"/>
          </rPr>
          <t xml:space="preserve">- Only </t>
        </r>
        <r>
          <rPr>
            <b/>
            <sz val="9"/>
            <color indexed="81"/>
            <rFont val="Tahoma"/>
            <family val="2"/>
          </rPr>
          <t>CUC</t>
        </r>
        <r>
          <rPr>
            <sz val="9"/>
            <color indexed="81"/>
            <rFont val="Tahoma"/>
            <family val="2"/>
          </rPr>
          <t xml:space="preserve">
</t>
        </r>
        <r>
          <rPr>
            <b/>
            <sz val="9"/>
            <color indexed="81"/>
            <rFont val="Tahoma"/>
            <family val="2"/>
          </rPr>
          <t>Iran</t>
        </r>
        <r>
          <rPr>
            <sz val="9"/>
            <color indexed="81"/>
            <rFont val="Tahoma"/>
            <family val="2"/>
          </rPr>
          <t xml:space="preserve"> - Only </t>
        </r>
        <r>
          <rPr>
            <b/>
            <sz val="9"/>
            <color indexed="81"/>
            <rFont val="Tahoma"/>
            <family val="2"/>
          </rPr>
          <t>IRR</t>
        </r>
        <r>
          <rPr>
            <sz val="9"/>
            <color indexed="81"/>
            <rFont val="Tahoma"/>
            <family val="2"/>
          </rPr>
          <t xml:space="preserve">
</t>
        </r>
        <r>
          <rPr>
            <b/>
            <sz val="9"/>
            <color indexed="81"/>
            <rFont val="Tahoma"/>
            <family val="2"/>
          </rPr>
          <t>Syria</t>
        </r>
        <r>
          <rPr>
            <sz val="9"/>
            <color indexed="81"/>
            <rFont val="Tahoma"/>
            <family val="2"/>
          </rPr>
          <t xml:space="preserve"> - Only </t>
        </r>
        <r>
          <rPr>
            <b/>
            <sz val="9"/>
            <color indexed="81"/>
            <rFont val="Tahoma"/>
            <family val="2"/>
          </rPr>
          <t>SYP</t>
        </r>
        <r>
          <rPr>
            <sz val="9"/>
            <color indexed="81"/>
            <rFont val="Tahoma"/>
            <family val="2"/>
          </rPr>
          <t xml:space="preserve">
</t>
        </r>
        <r>
          <rPr>
            <b/>
            <sz val="9"/>
            <color indexed="81"/>
            <rFont val="Tahoma"/>
            <family val="2"/>
          </rPr>
          <t>South Sudan</t>
        </r>
        <r>
          <rPr>
            <sz val="9"/>
            <color indexed="81"/>
            <rFont val="Tahoma"/>
            <family val="2"/>
          </rPr>
          <t xml:space="preserve"> - Only </t>
        </r>
        <r>
          <rPr>
            <b/>
            <sz val="9"/>
            <color indexed="81"/>
            <rFont val="Tahoma"/>
            <family val="2"/>
          </rPr>
          <t>USD
North Korea</t>
        </r>
        <r>
          <rPr>
            <sz val="9"/>
            <color indexed="81"/>
            <rFont val="Tahoma"/>
            <family val="2"/>
          </rPr>
          <t xml:space="preserve"> - KPW
  international payment only in </t>
        </r>
        <r>
          <rPr>
            <b/>
            <sz val="9"/>
            <color indexed="81"/>
            <rFont val="Tahoma"/>
            <family val="2"/>
          </rPr>
          <t>EUR</t>
        </r>
      </text>
    </comment>
    <comment ref="AK12" authorId="0" shapeId="0">
      <text>
        <r>
          <rPr>
            <b/>
            <u/>
            <sz val="9"/>
            <color indexed="81"/>
            <rFont val="Tahoma"/>
            <family val="2"/>
          </rPr>
          <t xml:space="preserve">
</t>
        </r>
        <r>
          <rPr>
            <u/>
            <sz val="9"/>
            <color indexed="81"/>
            <rFont val="Tahoma"/>
            <family val="2"/>
          </rPr>
          <t>Secondary Account Reference field</t>
        </r>
        <r>
          <rPr>
            <sz val="9"/>
            <color indexed="81"/>
            <rFont val="Tahoma"/>
            <family val="2"/>
          </rPr>
          <t xml:space="preserve">
</t>
        </r>
        <r>
          <rPr>
            <b/>
            <sz val="9"/>
            <color indexed="81"/>
            <rFont val="Tahoma"/>
            <family val="2"/>
          </rPr>
          <t>Argentina -</t>
        </r>
        <r>
          <rPr>
            <sz val="9"/>
            <color indexed="81"/>
            <rFont val="Tahoma"/>
            <family val="2"/>
          </rPr>
          <t xml:space="preserve"> 11 digit CUIT
</t>
        </r>
        <r>
          <rPr>
            <b/>
            <sz val="9"/>
            <color indexed="81"/>
            <rFont val="Tahoma"/>
            <family val="2"/>
          </rPr>
          <t>Chile -</t>
        </r>
        <r>
          <rPr>
            <sz val="9"/>
            <color indexed="81"/>
            <rFont val="Tahoma"/>
            <family val="2"/>
          </rPr>
          <t xml:space="preserve"> RUT or RUN number (mostly 9 digits)
</t>
        </r>
        <r>
          <rPr>
            <b/>
            <sz val="9"/>
            <color indexed="81"/>
            <rFont val="Tahoma"/>
            <family val="2"/>
          </rPr>
          <t>Haiti -</t>
        </r>
        <r>
          <rPr>
            <sz val="9"/>
            <color indexed="81"/>
            <rFont val="Tahoma"/>
            <family val="2"/>
          </rPr>
          <t xml:space="preserve"> A number or 9999999999
</t>
        </r>
        <r>
          <rPr>
            <b/>
            <sz val="9"/>
            <color indexed="81"/>
            <rFont val="Tahoma"/>
            <family val="2"/>
          </rPr>
          <t>Jamaica -</t>
        </r>
        <r>
          <rPr>
            <sz val="9"/>
            <color indexed="81"/>
            <rFont val="Tahoma"/>
            <family val="2"/>
          </rPr>
          <t xml:space="preserve"> 5 digits for companies; 9 digits for non-companies
</t>
        </r>
        <r>
          <rPr>
            <b/>
            <sz val="9"/>
            <color indexed="81"/>
            <rFont val="Tahoma"/>
            <family val="2"/>
          </rPr>
          <t>Panama -</t>
        </r>
        <r>
          <rPr>
            <sz val="9"/>
            <color indexed="81"/>
            <rFont val="Tahoma"/>
            <family val="2"/>
          </rPr>
          <t xml:space="preserve"> Cedula de Identidad personal
</t>
        </r>
        <r>
          <rPr>
            <b/>
            <sz val="9"/>
            <color indexed="81"/>
            <rFont val="Tahoma"/>
            <family val="2"/>
          </rPr>
          <t>Peru -</t>
        </r>
        <r>
          <rPr>
            <sz val="9"/>
            <color indexed="81"/>
            <rFont val="Tahoma"/>
            <family val="2"/>
          </rPr>
          <t xml:space="preserve"> 8 digit RUC number
</t>
        </r>
        <r>
          <rPr>
            <b/>
            <sz val="9"/>
            <color indexed="81"/>
            <rFont val="Tahoma"/>
            <family val="2"/>
          </rPr>
          <t>Colombia -</t>
        </r>
        <r>
          <rPr>
            <sz val="9"/>
            <color indexed="81"/>
            <rFont val="Tahoma"/>
            <family val="2"/>
          </rPr>
          <t xml:space="preserve"> CODE/RUT or RUN number</t>
        </r>
        <r>
          <rPr>
            <b/>
            <sz val="9"/>
            <color indexed="81"/>
            <rFont val="Tahoma"/>
            <family val="2"/>
          </rPr>
          <t xml:space="preserve">
</t>
        </r>
        <r>
          <rPr>
            <sz val="9"/>
            <color indexed="81"/>
            <rFont val="Tahoma"/>
            <family val="2"/>
          </rPr>
          <t>CODE DESCRIPTION
 01    Citizenship card (COLOMBIAN CITIZEN)
 02    Foreigner's ID (FOREIGN PERSON)
 03    Nit Legal Person (SUPPLIERS)
 04    Identity Card
 05    Passport
 06    NIT of foreigners
 07    Foreign company without NIT in Colombia
 08    Trust
 09    NIT Natural Person</t>
        </r>
      </text>
    </comment>
    <comment ref="AL12" authorId="0" shapeId="0">
      <text>
        <r>
          <rPr>
            <b/>
            <sz val="9"/>
            <color indexed="81"/>
            <rFont val="Tahoma"/>
            <family val="2"/>
          </rPr>
          <t xml:space="preserve">
Algeria:</t>
        </r>
        <r>
          <rPr>
            <sz val="9"/>
            <color indexed="81"/>
            <rFont val="Tahoma"/>
            <family val="2"/>
          </rPr>
          <t xml:space="preserve"> 3 digit code.</t>
        </r>
        <r>
          <rPr>
            <b/>
            <sz val="9"/>
            <color indexed="81"/>
            <rFont val="Tahoma"/>
            <family val="2"/>
          </rPr>
          <t xml:space="preserve"> </t>
        </r>
        <r>
          <rPr>
            <b/>
            <i/>
            <sz val="9"/>
            <color indexed="81"/>
            <rFont val="Tahoma"/>
            <family val="2"/>
          </rPr>
          <t>Example:</t>
        </r>
        <r>
          <rPr>
            <sz val="9"/>
            <color indexed="81"/>
            <rFont val="Tahoma"/>
            <family val="2"/>
          </rPr>
          <t xml:space="preserve"> 123 PURPOSE OF PAYMENT
</t>
        </r>
        <r>
          <rPr>
            <b/>
            <sz val="9"/>
            <color indexed="81"/>
            <rFont val="Tahoma"/>
            <family val="2"/>
          </rPr>
          <t>Brazil:</t>
        </r>
        <r>
          <rPr>
            <sz val="9"/>
            <color indexed="81"/>
            <rFont val="Tahoma"/>
            <family val="2"/>
          </rPr>
          <t xml:space="preserve"> CNPJ (14 digits) for companies or CPF (11 digits) for individuals. </t>
        </r>
        <r>
          <rPr>
            <b/>
            <i/>
            <sz val="9"/>
            <color indexed="81"/>
            <rFont val="Tahoma"/>
            <family val="2"/>
          </rPr>
          <t>Example:</t>
        </r>
        <r>
          <rPr>
            <sz val="9"/>
            <color indexed="81"/>
            <rFont val="Tahoma"/>
            <family val="2"/>
          </rPr>
          <t xml:space="preserve"> CPF 12345678910</t>
        </r>
        <r>
          <rPr>
            <b/>
            <sz val="9"/>
            <color indexed="81"/>
            <rFont val="Tahoma"/>
            <family val="2"/>
          </rPr>
          <t xml:space="preserve">
Jordan:</t>
        </r>
        <r>
          <rPr>
            <sz val="9"/>
            <color indexed="81"/>
            <rFont val="Tahoma"/>
            <family val="2"/>
          </rPr>
          <t xml:space="preserve"> 4 digit code. </t>
        </r>
        <r>
          <rPr>
            <b/>
            <i/>
            <sz val="9"/>
            <color indexed="81"/>
            <rFont val="Tahoma"/>
            <family val="2"/>
          </rPr>
          <t>Example:</t>
        </r>
        <r>
          <rPr>
            <sz val="9"/>
            <color indexed="81"/>
            <rFont val="Tahoma"/>
            <family val="2"/>
          </rPr>
          <t xml:space="preserve"> 1040 PURPOSE OF PAYMENT</t>
        </r>
        <r>
          <rPr>
            <b/>
            <sz val="9"/>
            <color indexed="81"/>
            <rFont val="Tahoma"/>
            <family val="2"/>
          </rPr>
          <t xml:space="preserve">
Kazakhstan:</t>
        </r>
        <r>
          <rPr>
            <sz val="9"/>
            <color indexed="81"/>
            <rFont val="Tahoma"/>
            <family val="2"/>
          </rPr>
          <t xml:space="preserve"> 12 digit IIN or BIN (Tax ID for individuals or business) and
         if USD payment: ID Card number
         if KZT payment: 10 digit EKNP. </t>
        </r>
        <r>
          <rPr>
            <b/>
            <i/>
            <sz val="9"/>
            <color indexed="81"/>
            <rFont val="Tahoma"/>
            <family val="2"/>
          </rPr>
          <t>Example:</t>
        </r>
        <r>
          <rPr>
            <sz val="9"/>
            <color indexed="81"/>
            <rFont val="Tahoma"/>
            <family val="2"/>
          </rPr>
          <t xml:space="preserve"> IIN 900707450103 EKNP 2419KZT859</t>
        </r>
        <r>
          <rPr>
            <b/>
            <sz val="9"/>
            <color indexed="81"/>
            <rFont val="Tahoma"/>
            <family val="2"/>
          </rPr>
          <t xml:space="preserve">
Malaysia:</t>
        </r>
        <r>
          <rPr>
            <sz val="9"/>
            <color indexed="81"/>
            <rFont val="Tahoma"/>
            <family val="2"/>
          </rPr>
          <t xml:space="preserve"> 5 digit code. </t>
        </r>
        <r>
          <rPr>
            <b/>
            <i/>
            <sz val="9"/>
            <color indexed="81"/>
            <rFont val="Tahoma"/>
            <family val="2"/>
          </rPr>
          <t>Example:</t>
        </r>
        <r>
          <rPr>
            <sz val="9"/>
            <color indexed="81"/>
            <rFont val="Tahoma"/>
            <family val="2"/>
          </rPr>
          <t xml:space="preserve"> 09001 GOODS PURPOSE OF PAYMENT
</t>
        </r>
        <r>
          <rPr>
            <b/>
            <sz val="9"/>
            <color indexed="81"/>
            <rFont val="Tahoma"/>
            <family val="2"/>
          </rPr>
          <t>Myanmar (Burma)</t>
        </r>
        <r>
          <rPr>
            <sz val="9"/>
            <color indexed="81"/>
            <rFont val="Tahoma"/>
            <family val="2"/>
          </rPr>
          <t>: SAL for Salary, or INV for Invoice. Example: INV PURPOSE OF PAYMENT</t>
        </r>
        <r>
          <rPr>
            <b/>
            <sz val="9"/>
            <color indexed="81"/>
            <rFont val="Tahoma"/>
            <family val="2"/>
          </rPr>
          <t xml:space="preserve">
Russia:</t>
        </r>
        <r>
          <rPr>
            <sz val="9"/>
            <color indexed="81"/>
            <rFont val="Tahoma"/>
            <family val="2"/>
          </rPr>
          <t xml:space="preserve"> VO+5digit POP code + INN (12 digits for individuals, 10 digits for legal entities).
  </t>
        </r>
        <r>
          <rPr>
            <b/>
            <i/>
            <sz val="9"/>
            <color indexed="81"/>
            <rFont val="Tahoma"/>
            <family val="2"/>
          </rPr>
          <t xml:space="preserve">Example: </t>
        </r>
        <r>
          <rPr>
            <sz val="9"/>
            <color indexed="81"/>
            <rFont val="Tahoma"/>
            <family val="2"/>
          </rPr>
          <t xml:space="preserve">VO70050 INN 1234567890
</t>
        </r>
        <r>
          <rPr>
            <b/>
            <sz val="9"/>
            <color indexed="81"/>
            <rFont val="Tahoma"/>
            <family val="2"/>
          </rPr>
          <t>Saudi Arabia:</t>
        </r>
        <r>
          <rPr>
            <sz val="9"/>
            <color indexed="81"/>
            <rFont val="Tahoma"/>
            <family val="2"/>
          </rPr>
          <t xml:space="preserve"> 3 digit alphabetic code. </t>
        </r>
        <r>
          <rPr>
            <b/>
            <i/>
            <sz val="9"/>
            <color indexed="81"/>
            <rFont val="Tahoma"/>
            <family val="2"/>
          </rPr>
          <t>Example:</t>
        </r>
        <r>
          <rPr>
            <sz val="9"/>
            <color indexed="81"/>
            <rFont val="Tahoma"/>
            <family val="2"/>
          </rPr>
          <t xml:space="preserve"> INV PURPOSE OF PAYMENT
</t>
        </r>
        <r>
          <rPr>
            <b/>
            <sz val="9"/>
            <color indexed="81"/>
            <rFont val="Tahoma"/>
            <family val="2"/>
          </rPr>
          <t>South Korea:</t>
        </r>
        <r>
          <rPr>
            <sz val="9"/>
            <color indexed="81"/>
            <rFont val="Tahoma"/>
            <family val="2"/>
          </rPr>
          <t xml:space="preserve"> POP code + Local Phone number +
          if company: 10 digit business registration number
          if person:    13 digit government ID
  </t>
        </r>
        <r>
          <rPr>
            <b/>
            <i/>
            <sz val="9"/>
            <color indexed="81"/>
            <rFont val="Tahoma"/>
            <family val="2"/>
          </rPr>
          <t>Example:</t>
        </r>
        <r>
          <rPr>
            <sz val="9"/>
            <color indexed="81"/>
            <rFont val="Tahoma"/>
            <family val="2"/>
          </rPr>
          <t xml:space="preserve"> INV PURPOSE OF PAYMENT PHONE NUMBER 82212345678 BUSINESS REG 1078267477
</t>
        </r>
        <r>
          <rPr>
            <b/>
            <sz val="9"/>
            <color indexed="81"/>
            <rFont val="Tahoma"/>
            <family val="2"/>
          </rPr>
          <t xml:space="preserve">
United Arab Emirates: </t>
        </r>
        <r>
          <rPr>
            <sz val="9"/>
            <color indexed="81"/>
            <rFont val="Tahoma"/>
            <family val="2"/>
          </rPr>
          <t xml:space="preserve">3 digit alphabetic code. </t>
        </r>
        <r>
          <rPr>
            <b/>
            <i/>
            <sz val="9"/>
            <color indexed="81"/>
            <rFont val="Tahoma"/>
            <family val="2"/>
          </rPr>
          <t>Example:</t>
        </r>
        <r>
          <rPr>
            <sz val="9"/>
            <color indexed="81"/>
            <rFont val="Tahoma"/>
            <family val="2"/>
          </rPr>
          <t xml:space="preserve"> GDS SUPPLIER PURPOSE OF PAYMENT</t>
        </r>
      </text>
    </comment>
    <comment ref="AO12" authorId="0" shapeId="0">
      <text>
        <r>
          <rPr>
            <sz val="9"/>
            <color indexed="81"/>
            <rFont val="Tahoma"/>
            <family val="2"/>
          </rPr>
          <t xml:space="preserve">
If you copy the account, please right-click and paste to match destination formatting to avoid missing zeros (0)  from the beginning of the account</t>
        </r>
        <r>
          <rPr>
            <b/>
            <sz val="9"/>
            <color indexed="81"/>
            <rFont val="Tahoma"/>
            <family val="2"/>
          </rPr>
          <t>.</t>
        </r>
      </text>
    </comment>
    <comment ref="AR12" authorId="0" shapeId="0">
      <text>
        <r>
          <rPr>
            <b/>
            <sz val="9"/>
            <color indexed="81"/>
            <rFont val="Tahoma"/>
            <family val="2"/>
          </rPr>
          <t xml:space="preserve">
</t>
        </r>
        <r>
          <rPr>
            <sz val="9"/>
            <color indexed="81"/>
            <rFont val="Tahoma"/>
            <family val="2"/>
          </rPr>
          <t>Can only update with today or future dates.</t>
        </r>
      </text>
    </comment>
    <comment ref="AT12" authorId="0" shapeId="0">
      <text>
        <r>
          <rPr>
            <b/>
            <sz val="9"/>
            <color indexed="81"/>
            <rFont val="Tahoma"/>
            <family val="2"/>
          </rPr>
          <t xml:space="preserve">
</t>
        </r>
        <r>
          <rPr>
            <b/>
            <u/>
            <sz val="9"/>
            <color indexed="81"/>
            <rFont val="Tahoma"/>
            <family val="2"/>
          </rPr>
          <t>POP CODES</t>
        </r>
        <r>
          <rPr>
            <b/>
            <sz val="9"/>
            <color indexed="81"/>
            <rFont val="Tahoma"/>
            <family val="2"/>
          </rPr>
          <t xml:space="preserve">
DZ – Algeria – </t>
        </r>
        <r>
          <rPr>
            <sz val="9"/>
            <color indexed="81"/>
            <rFont val="Tahoma"/>
            <family val="2"/>
          </rPr>
          <t>3 digit code.</t>
        </r>
        <r>
          <rPr>
            <b/>
            <sz val="9"/>
            <color indexed="81"/>
            <rFont val="Tahoma"/>
            <family val="2"/>
          </rPr>
          <t xml:space="preserve"> </t>
        </r>
        <r>
          <rPr>
            <b/>
            <i/>
            <sz val="9"/>
            <color indexed="81"/>
            <rFont val="Tahoma"/>
            <family val="2"/>
          </rPr>
          <t>Example:</t>
        </r>
        <r>
          <rPr>
            <sz val="9"/>
            <color indexed="81"/>
            <rFont val="Tahoma"/>
            <family val="2"/>
          </rPr>
          <t xml:space="preserve"> FTX 123 PURPOSE OF PAYMENT CODE</t>
        </r>
        <r>
          <rPr>
            <b/>
            <sz val="9"/>
            <color indexed="81"/>
            <rFont val="Tahoma"/>
            <family val="2"/>
          </rPr>
          <t xml:space="preserve">
JO – Jordan – </t>
        </r>
        <r>
          <rPr>
            <sz val="9"/>
            <color indexed="81"/>
            <rFont val="Tahoma"/>
            <family val="2"/>
          </rPr>
          <t>4 digit code.</t>
        </r>
        <r>
          <rPr>
            <b/>
            <sz val="9"/>
            <color indexed="81"/>
            <rFont val="Tahoma"/>
            <family val="2"/>
          </rPr>
          <t xml:space="preserve"> </t>
        </r>
        <r>
          <rPr>
            <b/>
            <i/>
            <sz val="9"/>
            <color indexed="81"/>
            <rFont val="Tahoma"/>
            <family val="2"/>
          </rPr>
          <t>Example:</t>
        </r>
        <r>
          <rPr>
            <sz val="9"/>
            <color indexed="81"/>
            <rFont val="Tahoma"/>
            <family val="2"/>
          </rPr>
          <t xml:space="preserve"> FTX 1040 PURPOSE OF PAYMENT CODE</t>
        </r>
        <r>
          <rPr>
            <b/>
            <sz val="9"/>
            <color indexed="81"/>
            <rFont val="Tahoma"/>
            <family val="2"/>
          </rPr>
          <t xml:space="preserve">
KZ – Kazakhstan – </t>
        </r>
        <r>
          <rPr>
            <sz val="9"/>
            <color indexed="81"/>
            <rFont val="Tahoma"/>
            <family val="2"/>
          </rPr>
          <t xml:space="preserve">12 digit IIN (Tax ID), and the ID Card number.  If the payment is in local currency, KZT, we also need to enter the 10 digit EKNP. </t>
        </r>
        <r>
          <rPr>
            <b/>
            <i/>
            <sz val="9"/>
            <color indexed="81"/>
            <rFont val="Tahoma"/>
            <family val="2"/>
          </rPr>
          <t>Example:</t>
        </r>
        <r>
          <rPr>
            <b/>
            <sz val="9"/>
            <color indexed="81"/>
            <rFont val="Tahoma"/>
            <family val="2"/>
          </rPr>
          <t xml:space="preserve"> </t>
        </r>
        <r>
          <rPr>
            <sz val="9"/>
            <color indexed="81"/>
            <rFont val="Tahoma"/>
            <family val="2"/>
          </rPr>
          <t>FTX INN 123456789012, ID 12345678, EKNP 1234567890</t>
        </r>
        <r>
          <rPr>
            <b/>
            <sz val="9"/>
            <color indexed="81"/>
            <rFont val="Tahoma"/>
            <family val="2"/>
          </rPr>
          <t xml:space="preserve">
MM – Myanmar (Burma) –</t>
        </r>
        <r>
          <rPr>
            <sz val="9"/>
            <color indexed="81"/>
            <rFont val="Tahoma"/>
            <family val="2"/>
          </rPr>
          <t xml:space="preserve"> SAL for Salary, or INV for Invoice.</t>
        </r>
        <r>
          <rPr>
            <b/>
            <sz val="9"/>
            <color indexed="81"/>
            <rFont val="Tahoma"/>
            <family val="2"/>
          </rPr>
          <t xml:space="preserve"> </t>
        </r>
        <r>
          <rPr>
            <b/>
            <i/>
            <sz val="9"/>
            <color indexed="81"/>
            <rFont val="Tahoma"/>
            <family val="2"/>
          </rPr>
          <t>Example:</t>
        </r>
        <r>
          <rPr>
            <sz val="9"/>
            <color indexed="81"/>
            <rFont val="Tahoma"/>
            <family val="2"/>
          </rPr>
          <t xml:space="preserve"> FTX INV PURPOSE OF PAYMENT CODE</t>
        </r>
        <r>
          <rPr>
            <b/>
            <sz val="9"/>
            <color indexed="81"/>
            <rFont val="Tahoma"/>
            <family val="2"/>
          </rPr>
          <t xml:space="preserve">
MY – Malaysia – </t>
        </r>
        <r>
          <rPr>
            <sz val="9"/>
            <color indexed="81"/>
            <rFont val="Tahoma"/>
            <family val="2"/>
          </rPr>
          <t xml:space="preserve">5 digit code. </t>
        </r>
        <r>
          <rPr>
            <b/>
            <i/>
            <sz val="9"/>
            <color indexed="81"/>
            <rFont val="Tahoma"/>
            <family val="2"/>
          </rPr>
          <t>Example:</t>
        </r>
        <r>
          <rPr>
            <b/>
            <sz val="9"/>
            <color indexed="81"/>
            <rFont val="Tahoma"/>
            <family val="2"/>
          </rPr>
          <t xml:space="preserve"> </t>
        </r>
        <r>
          <rPr>
            <sz val="9"/>
            <color indexed="81"/>
            <rFont val="Tahoma"/>
            <family val="2"/>
          </rPr>
          <t>FTX 09001 – GOODS PURPOSE OF PAYMENT CODE</t>
        </r>
        <r>
          <rPr>
            <b/>
            <sz val="9"/>
            <color indexed="81"/>
            <rFont val="Tahoma"/>
            <family val="2"/>
          </rPr>
          <t xml:space="preserve">
RU – Russia – </t>
        </r>
        <r>
          <rPr>
            <sz val="9"/>
            <color indexed="81"/>
            <rFont val="Tahoma"/>
            <family val="2"/>
          </rPr>
          <t xml:space="preserve">VO+5digit POP code + INN (12 digits for individuals, 10 digits for legal entities). </t>
        </r>
        <r>
          <rPr>
            <b/>
            <i/>
            <sz val="9"/>
            <color indexed="81"/>
            <rFont val="Tahoma"/>
            <family val="2"/>
          </rPr>
          <t>Example:</t>
        </r>
        <r>
          <rPr>
            <sz val="9"/>
            <color indexed="81"/>
            <rFont val="Tahoma"/>
            <family val="2"/>
          </rPr>
          <t xml:space="preserve"> FTX VO70050, INN 1234567890</t>
        </r>
        <r>
          <rPr>
            <b/>
            <sz val="9"/>
            <color indexed="81"/>
            <rFont val="Tahoma"/>
            <family val="2"/>
          </rPr>
          <t xml:space="preserve">
SA – Saudi Arabia – </t>
        </r>
        <r>
          <rPr>
            <sz val="9"/>
            <color indexed="81"/>
            <rFont val="Tahoma"/>
            <family val="2"/>
          </rPr>
          <t>3 digit alphabetic code.</t>
        </r>
        <r>
          <rPr>
            <b/>
            <sz val="9"/>
            <color indexed="81"/>
            <rFont val="Tahoma"/>
            <family val="2"/>
          </rPr>
          <t xml:space="preserve"> </t>
        </r>
        <r>
          <rPr>
            <b/>
            <i/>
            <sz val="9"/>
            <color indexed="81"/>
            <rFont val="Tahoma"/>
            <family val="2"/>
          </rPr>
          <t>Example:</t>
        </r>
        <r>
          <rPr>
            <sz val="9"/>
            <color indexed="81"/>
            <rFont val="Tahoma"/>
            <family val="2"/>
          </rPr>
          <t xml:space="preserve"> FTX INV PURPOSE OF PAYMENT CODE</t>
        </r>
        <r>
          <rPr>
            <b/>
            <sz val="9"/>
            <color indexed="81"/>
            <rFont val="Tahoma"/>
            <family val="2"/>
          </rPr>
          <t xml:space="preserve">
AE – United Arab Emirates – </t>
        </r>
        <r>
          <rPr>
            <sz val="9"/>
            <color indexed="81"/>
            <rFont val="Tahoma"/>
            <family val="2"/>
          </rPr>
          <t>3 digit alphabetic code.</t>
        </r>
        <r>
          <rPr>
            <b/>
            <sz val="9"/>
            <color indexed="81"/>
            <rFont val="Tahoma"/>
            <family val="2"/>
          </rPr>
          <t xml:space="preserve"> </t>
        </r>
        <r>
          <rPr>
            <b/>
            <i/>
            <sz val="9"/>
            <color indexed="81"/>
            <rFont val="Tahoma"/>
            <family val="2"/>
          </rPr>
          <t>Example:</t>
        </r>
        <r>
          <rPr>
            <sz val="9"/>
            <color indexed="81"/>
            <rFont val="Tahoma"/>
            <family val="2"/>
          </rPr>
          <t xml:space="preserve"> FTX GDS – SUPPLIER POP CODE</t>
        </r>
      </text>
    </comment>
    <comment ref="BZ12" authorId="0" shapeId="0">
      <text>
        <r>
          <rPr>
            <sz val="9"/>
            <color indexed="81"/>
            <rFont val="Tahoma"/>
            <family val="2"/>
          </rPr>
          <t xml:space="preserve">
If left blank, the title will be the file's name.</t>
        </r>
      </text>
    </comment>
    <comment ref="CF12" authorId="1" shapeId="0">
      <text>
        <r>
          <rPr>
            <b/>
            <sz val="9"/>
            <color indexed="81"/>
            <rFont val="Tahoma"/>
            <family val="2"/>
          </rPr>
          <t xml:space="preserve">
Formula will set SEPA to N:
</t>
        </r>
        <r>
          <rPr>
            <sz val="9"/>
            <color indexed="81"/>
            <rFont val="Tahoma"/>
            <family val="2"/>
          </rPr>
          <t xml:space="preserve">
IF Currency = USD
 AND Bank Country = United States
 AND Branch Number = 026009593 OR 026005092
IF Currency = EUR
 AND BIC = INGDITM1XXX OR MICSITM2XXX
IF Currency = GBP
 AND Bank Country is NOT United Kingdom
IF Currency = CHF OR JPY
</t>
        </r>
      </text>
    </comment>
    <comment ref="CO12" authorId="0" shapeId="0">
      <text>
        <r>
          <rPr>
            <b/>
            <sz val="9"/>
            <color indexed="81"/>
            <rFont val="Tahoma"/>
            <family val="2"/>
          </rPr>
          <t xml:space="preserve">
Only</t>
        </r>
        <r>
          <rPr>
            <sz val="9"/>
            <color indexed="81"/>
            <rFont val="Tahoma"/>
            <family val="2"/>
          </rPr>
          <t xml:space="preserve"> checks the BBAN of the following countries:
- Benin
- Burkina Faso
- Cote d'Ivoire
- Guinea-Bissau
- Mali
- Niger
- Senegal</t>
        </r>
      </text>
    </comment>
    <comment ref="CP12" authorId="0" shapeId="0">
      <text>
        <r>
          <rPr>
            <b/>
            <sz val="9"/>
            <color indexed="81"/>
            <rFont val="Tahoma"/>
            <family val="2"/>
          </rPr>
          <t xml:space="preserve">
Only</t>
        </r>
        <r>
          <rPr>
            <sz val="9"/>
            <color indexed="81"/>
            <rFont val="Tahoma"/>
            <family val="2"/>
          </rPr>
          <t xml:space="preserve"> checks the BBAN of the following countries:
- Cameroon
- Central African Republic
- Chad
- Comoros
- Congo
- Equatorial Guinea
- Gabon
- Madagascar</t>
        </r>
      </text>
    </comment>
  </commentList>
</comments>
</file>

<file path=xl/comments3.xml><?xml version="1.0" encoding="utf-8"?>
<comments xmlns="http://schemas.openxmlformats.org/spreadsheetml/2006/main">
  <authors>
    <author>Antal, Zoltan (CSSD)</author>
  </authors>
  <commentList>
    <comment ref="AE9" authorId="0" shapeId="0">
      <text>
        <r>
          <rPr>
            <sz val="9"/>
            <color indexed="81"/>
            <rFont val="Tahoma"/>
            <family val="2"/>
          </rPr>
          <t>Only input field for FTX</t>
        </r>
      </text>
    </comment>
    <comment ref="AH9" authorId="0" shapeId="0">
      <text>
        <r>
          <rPr>
            <sz val="9"/>
            <color indexed="81"/>
            <rFont val="Tahoma"/>
            <family val="2"/>
          </rPr>
          <t>Only input field</t>
        </r>
      </text>
    </comment>
    <comment ref="A10" authorId="0" shapeId="0">
      <text>
        <r>
          <rPr>
            <sz val="9"/>
            <color indexed="81"/>
            <rFont val="Tahoma"/>
            <family val="2"/>
          </rPr>
          <t>This row is used to place default values which will be substituted_x000D_
in to empty cells in the data rows below when Uploading.</t>
        </r>
      </text>
    </comment>
    <comment ref="L12" authorId="0" shapeId="0">
      <text>
        <r>
          <rPr>
            <sz val="8"/>
            <color indexed="81"/>
            <rFont val="Tahoma"/>
            <family val="2"/>
          </rPr>
          <t xml:space="preserve">
</t>
        </r>
        <r>
          <rPr>
            <b/>
            <sz val="9"/>
            <color indexed="81"/>
            <rFont val="Tahoma"/>
            <family val="2"/>
          </rPr>
          <t xml:space="preserve">Electronic </t>
        </r>
        <r>
          <rPr>
            <sz val="10"/>
            <color indexed="81"/>
            <rFont val="Tahoma"/>
            <family val="2"/>
          </rPr>
          <t>= Electronic Funds Transfer (EFT) (international or local)</t>
        </r>
        <r>
          <rPr>
            <sz val="8"/>
            <color indexed="81"/>
            <rFont val="Tahoma"/>
            <family val="2"/>
          </rPr>
          <t xml:space="preserve">
</t>
        </r>
        <r>
          <rPr>
            <b/>
            <sz val="9"/>
            <color indexed="81"/>
            <rFont val="Tahoma"/>
            <family val="2"/>
          </rPr>
          <t xml:space="preserve">eBanking (Manual) </t>
        </r>
        <r>
          <rPr>
            <sz val="10"/>
            <color indexed="81"/>
            <rFont val="Tahoma"/>
            <family val="2"/>
          </rPr>
          <t xml:space="preserve">= Local bank transfer through ebanking system
</t>
        </r>
        <r>
          <rPr>
            <b/>
            <sz val="10"/>
            <color indexed="81"/>
            <rFont val="Tahoma"/>
            <family val="2"/>
          </rPr>
          <t>Bank Transfer</t>
        </r>
        <r>
          <rPr>
            <sz val="10"/>
            <color indexed="81"/>
            <rFont val="Tahoma"/>
            <family val="2"/>
          </rPr>
          <t xml:space="preserve"> = Local bank transfer through bank instruction letter
</t>
        </r>
        <r>
          <rPr>
            <b/>
            <sz val="10"/>
            <color indexed="81"/>
            <rFont val="Tahoma"/>
            <family val="2"/>
          </rPr>
          <t>Check</t>
        </r>
        <r>
          <rPr>
            <sz val="10"/>
            <color indexed="81"/>
            <rFont val="Tahoma"/>
            <family val="2"/>
          </rPr>
          <t xml:space="preserve"> = Local check payment
</t>
        </r>
        <r>
          <rPr>
            <b/>
            <sz val="10"/>
            <color indexed="81"/>
            <rFont val="Tahoma"/>
            <family val="2"/>
          </rPr>
          <t>UNDP - ASR</t>
        </r>
        <r>
          <rPr>
            <sz val="10"/>
            <color indexed="81"/>
            <rFont val="Tahoma"/>
            <family val="2"/>
          </rPr>
          <t xml:space="preserve"> = Payment through local UNDP Office
</t>
        </r>
        <r>
          <rPr>
            <b/>
            <sz val="10"/>
            <color indexed="81"/>
            <rFont val="Tahoma"/>
            <family val="2"/>
          </rPr>
          <t>Cash</t>
        </r>
        <r>
          <rPr>
            <sz val="10"/>
            <color indexed="81"/>
            <rFont val="Tahoma"/>
            <family val="2"/>
          </rPr>
          <t xml:space="preserve"> = Local cash payment (in exceptional cases only)</t>
        </r>
      </text>
    </comment>
    <comment ref="N12" authorId="0" shapeId="0">
      <text>
        <r>
          <rPr>
            <sz val="9"/>
            <color indexed="81"/>
            <rFont val="Tahoma"/>
            <family val="2"/>
          </rPr>
          <t xml:space="preserve">
</t>
        </r>
        <r>
          <rPr>
            <b/>
            <sz val="9"/>
            <color indexed="81"/>
            <rFont val="Tahoma"/>
            <family val="2"/>
          </rPr>
          <t>Create</t>
        </r>
        <r>
          <rPr>
            <sz val="9"/>
            <color indexed="81"/>
            <rFont val="Tahoma"/>
            <family val="2"/>
          </rPr>
          <t xml:space="preserve"> = Insert new bank account
</t>
        </r>
        <r>
          <rPr>
            <b/>
            <sz val="9"/>
            <color indexed="81"/>
            <rFont val="Tahoma"/>
            <family val="2"/>
          </rPr>
          <t>Update</t>
        </r>
        <r>
          <rPr>
            <sz val="9"/>
            <color indexed="81"/>
            <rFont val="Tahoma"/>
            <family val="2"/>
          </rPr>
          <t xml:space="preserve"> = Update existing bank account
</t>
        </r>
        <r>
          <rPr>
            <b/>
            <sz val="9"/>
            <color indexed="81"/>
            <rFont val="Tahoma"/>
            <family val="2"/>
          </rPr>
          <t>Assign</t>
        </r>
        <r>
          <rPr>
            <sz val="9"/>
            <color indexed="81"/>
            <rFont val="Tahoma"/>
            <family val="2"/>
          </rPr>
          <t xml:space="preserve"> = Add existing account to a different site</t>
        </r>
      </text>
    </comment>
    <comment ref="Q12" authorId="0" shapeId="0">
      <text>
        <r>
          <rPr>
            <b/>
            <sz val="9"/>
            <color indexed="81"/>
            <rFont val="Tahoma"/>
            <family val="2"/>
          </rPr>
          <t xml:space="preserve">
Exception:</t>
        </r>
        <r>
          <rPr>
            <sz val="9"/>
            <color indexed="81"/>
            <rFont val="Tahoma"/>
            <family val="2"/>
          </rPr>
          <t xml:space="preserve"> the bank can be in London or New York for any vendor.
Somalia is also an exception.</t>
        </r>
      </text>
    </comment>
    <comment ref="V12" authorId="0" shapeId="0">
      <text>
        <r>
          <rPr>
            <b/>
            <sz val="9"/>
            <color indexed="81"/>
            <rFont val="Tahoma"/>
            <family val="2"/>
          </rPr>
          <t xml:space="preserve">
</t>
        </r>
        <r>
          <rPr>
            <sz val="9"/>
            <color indexed="81"/>
            <rFont val="Tahoma"/>
            <family val="2"/>
          </rPr>
          <t>The cell's text will stay red if the account holder name doesn't match the supplier name.
Please inform us why is that and/or provide documentation.</t>
        </r>
      </text>
    </comment>
    <comment ref="AD12" authorId="0" shapeId="0">
      <text>
        <r>
          <rPr>
            <b/>
            <u/>
            <sz val="9"/>
            <color indexed="81"/>
            <rFont val="Tahoma"/>
            <family val="2"/>
          </rPr>
          <t xml:space="preserve">
Secondary Account Reference</t>
        </r>
        <r>
          <rPr>
            <u/>
            <sz val="9"/>
            <color indexed="81"/>
            <rFont val="Tahoma"/>
            <family val="2"/>
          </rPr>
          <t xml:space="preserve"> field</t>
        </r>
        <r>
          <rPr>
            <sz val="9"/>
            <color indexed="81"/>
            <rFont val="Tahoma"/>
            <family val="2"/>
          </rPr>
          <t xml:space="preserve">
</t>
        </r>
        <r>
          <rPr>
            <b/>
            <sz val="9"/>
            <color indexed="81"/>
            <rFont val="Tahoma"/>
            <family val="2"/>
          </rPr>
          <t>Argentina -</t>
        </r>
        <r>
          <rPr>
            <sz val="9"/>
            <color indexed="81"/>
            <rFont val="Tahoma"/>
            <family val="2"/>
          </rPr>
          <t xml:space="preserve"> 11 digit CUIT
</t>
        </r>
        <r>
          <rPr>
            <b/>
            <sz val="9"/>
            <color indexed="81"/>
            <rFont val="Tahoma"/>
            <family val="2"/>
          </rPr>
          <t>Chile -</t>
        </r>
        <r>
          <rPr>
            <sz val="9"/>
            <color indexed="81"/>
            <rFont val="Tahoma"/>
            <family val="2"/>
          </rPr>
          <t xml:space="preserve"> RUT or RUN number
</t>
        </r>
        <r>
          <rPr>
            <b/>
            <sz val="9"/>
            <color indexed="81"/>
            <rFont val="Tahoma"/>
            <family val="2"/>
          </rPr>
          <t>Haiti -</t>
        </r>
        <r>
          <rPr>
            <sz val="9"/>
            <color indexed="81"/>
            <rFont val="Tahoma"/>
            <family val="2"/>
          </rPr>
          <t xml:space="preserve"> A number or 9999999999
</t>
        </r>
        <r>
          <rPr>
            <b/>
            <sz val="9"/>
            <color indexed="81"/>
            <rFont val="Tahoma"/>
            <family val="2"/>
          </rPr>
          <t>Jamaica -</t>
        </r>
        <r>
          <rPr>
            <sz val="9"/>
            <color indexed="81"/>
            <rFont val="Tahoma"/>
            <family val="2"/>
          </rPr>
          <t xml:space="preserve"> 5 digits for companies; 9 digits for non-companies
</t>
        </r>
        <r>
          <rPr>
            <b/>
            <sz val="9"/>
            <color indexed="81"/>
            <rFont val="Tahoma"/>
            <family val="2"/>
          </rPr>
          <t>Panama -</t>
        </r>
        <r>
          <rPr>
            <sz val="9"/>
            <color indexed="81"/>
            <rFont val="Tahoma"/>
            <family val="2"/>
          </rPr>
          <t xml:space="preserve"> Cedula de Identidad personal
</t>
        </r>
        <r>
          <rPr>
            <b/>
            <sz val="9"/>
            <color indexed="81"/>
            <rFont val="Tahoma"/>
            <family val="2"/>
          </rPr>
          <t>Peru -</t>
        </r>
        <r>
          <rPr>
            <sz val="9"/>
            <color indexed="81"/>
            <rFont val="Tahoma"/>
            <family val="2"/>
          </rPr>
          <t xml:space="preserve"> 8 digit RUC number</t>
        </r>
      </text>
    </comment>
    <comment ref="AE12" authorId="0" shapeId="0">
      <text>
        <r>
          <rPr>
            <b/>
            <sz val="9"/>
            <color indexed="81"/>
            <rFont val="Tahoma"/>
            <family val="2"/>
          </rPr>
          <t xml:space="preserve">
DZ – Algeria –</t>
        </r>
        <r>
          <rPr>
            <sz val="9"/>
            <color indexed="81"/>
            <rFont val="Tahoma"/>
            <family val="2"/>
          </rPr>
          <t xml:space="preserve"> 3 digit code.</t>
        </r>
        <r>
          <rPr>
            <b/>
            <sz val="9"/>
            <color indexed="81"/>
            <rFont val="Tahoma"/>
            <family val="2"/>
          </rPr>
          <t xml:space="preserve"> Example:</t>
        </r>
        <r>
          <rPr>
            <sz val="9"/>
            <color indexed="81"/>
            <rFont val="Tahoma"/>
            <family val="2"/>
          </rPr>
          <t xml:space="preserve"> 123 PURPOSE OF PAYMENT CODE</t>
        </r>
        <r>
          <rPr>
            <b/>
            <sz val="9"/>
            <color indexed="81"/>
            <rFont val="Tahoma"/>
            <family val="2"/>
          </rPr>
          <t xml:space="preserve">
JO – Jordan –</t>
        </r>
        <r>
          <rPr>
            <sz val="9"/>
            <color indexed="81"/>
            <rFont val="Tahoma"/>
            <family val="2"/>
          </rPr>
          <t xml:space="preserve"> 4 digit code. </t>
        </r>
        <r>
          <rPr>
            <b/>
            <i/>
            <sz val="9"/>
            <color indexed="81"/>
            <rFont val="Tahoma"/>
            <family val="2"/>
          </rPr>
          <t>Example:</t>
        </r>
        <r>
          <rPr>
            <sz val="9"/>
            <color indexed="81"/>
            <rFont val="Tahoma"/>
            <family val="2"/>
          </rPr>
          <t xml:space="preserve"> 1040 PURPOSE OF PAYMENT CODE</t>
        </r>
        <r>
          <rPr>
            <b/>
            <sz val="9"/>
            <color indexed="81"/>
            <rFont val="Tahoma"/>
            <family val="2"/>
          </rPr>
          <t xml:space="preserve">
KZ – Kazakhstan –</t>
        </r>
        <r>
          <rPr>
            <sz val="9"/>
            <color indexed="81"/>
            <rFont val="Tahoma"/>
            <family val="2"/>
          </rPr>
          <t xml:space="preserve"> 12 digit IIN (Tax ID), and the ID Card number.  If the payment is in local currency, KZT, also need to enter the 10 digit EKNP. </t>
        </r>
        <r>
          <rPr>
            <b/>
            <i/>
            <sz val="9"/>
            <color indexed="81"/>
            <rFont val="Tahoma"/>
            <family val="2"/>
          </rPr>
          <t>Example:</t>
        </r>
        <r>
          <rPr>
            <sz val="9"/>
            <color indexed="81"/>
            <rFont val="Tahoma"/>
            <family val="2"/>
          </rPr>
          <t xml:space="preserve"> INN 123456789012, ID 12345678, EKNP 1234567890</t>
        </r>
        <r>
          <rPr>
            <b/>
            <sz val="9"/>
            <color indexed="81"/>
            <rFont val="Tahoma"/>
            <family val="2"/>
          </rPr>
          <t xml:space="preserve">
MM – Myanmar (Burma) –</t>
        </r>
        <r>
          <rPr>
            <sz val="9"/>
            <color indexed="81"/>
            <rFont val="Tahoma"/>
            <family val="2"/>
          </rPr>
          <t xml:space="preserve"> SAL for Salary, or INV for Invoice. </t>
        </r>
        <r>
          <rPr>
            <b/>
            <i/>
            <sz val="9"/>
            <color indexed="81"/>
            <rFont val="Tahoma"/>
            <family val="2"/>
          </rPr>
          <t>Example:</t>
        </r>
        <r>
          <rPr>
            <sz val="9"/>
            <color indexed="81"/>
            <rFont val="Tahoma"/>
            <family val="2"/>
          </rPr>
          <t xml:space="preserve"> INV PURPOSE OF PAYMENT CODE</t>
        </r>
        <r>
          <rPr>
            <b/>
            <sz val="9"/>
            <color indexed="81"/>
            <rFont val="Tahoma"/>
            <family val="2"/>
          </rPr>
          <t xml:space="preserve">
MY – Malaysia –</t>
        </r>
        <r>
          <rPr>
            <sz val="9"/>
            <color indexed="81"/>
            <rFont val="Tahoma"/>
            <family val="2"/>
          </rPr>
          <t xml:space="preserve"> 5 digit code. </t>
        </r>
        <r>
          <rPr>
            <b/>
            <i/>
            <sz val="9"/>
            <color indexed="81"/>
            <rFont val="Tahoma"/>
            <family val="2"/>
          </rPr>
          <t>Example:</t>
        </r>
        <r>
          <rPr>
            <sz val="9"/>
            <color indexed="81"/>
            <rFont val="Tahoma"/>
            <family val="2"/>
          </rPr>
          <t xml:space="preserve"> 09001 – GOODS PURPOSE OF PAYMENT CODE</t>
        </r>
        <r>
          <rPr>
            <b/>
            <sz val="9"/>
            <color indexed="81"/>
            <rFont val="Tahoma"/>
            <family val="2"/>
          </rPr>
          <t xml:space="preserve">
RU – Russia –</t>
        </r>
        <r>
          <rPr>
            <sz val="9"/>
            <color indexed="81"/>
            <rFont val="Tahoma"/>
            <family val="2"/>
          </rPr>
          <t xml:space="preserve"> VO+5digit POP code + INN (12 digits for individuals, 10 digits for legal entities). </t>
        </r>
        <r>
          <rPr>
            <b/>
            <i/>
            <sz val="9"/>
            <color indexed="81"/>
            <rFont val="Tahoma"/>
            <family val="2"/>
          </rPr>
          <t>Example:</t>
        </r>
        <r>
          <rPr>
            <sz val="9"/>
            <color indexed="81"/>
            <rFont val="Tahoma"/>
            <family val="2"/>
          </rPr>
          <t xml:space="preserve">VO70050, INN 1234567890
</t>
        </r>
        <r>
          <rPr>
            <b/>
            <sz val="9"/>
            <color indexed="81"/>
            <rFont val="Tahoma"/>
            <family val="2"/>
          </rPr>
          <t>SA – Saudi Arabia –</t>
        </r>
        <r>
          <rPr>
            <sz val="9"/>
            <color indexed="81"/>
            <rFont val="Tahoma"/>
            <family val="2"/>
          </rPr>
          <t xml:space="preserve"> 3 digit alphabetic code. </t>
        </r>
        <r>
          <rPr>
            <b/>
            <i/>
            <sz val="9"/>
            <color indexed="81"/>
            <rFont val="Tahoma"/>
            <family val="2"/>
          </rPr>
          <t>Example:</t>
        </r>
        <r>
          <rPr>
            <sz val="9"/>
            <color indexed="81"/>
            <rFont val="Tahoma"/>
            <family val="2"/>
          </rPr>
          <t xml:space="preserve"> INV PURPOSE OF PAYMENT CODE</t>
        </r>
        <r>
          <rPr>
            <b/>
            <sz val="9"/>
            <color indexed="81"/>
            <rFont val="Tahoma"/>
            <family val="2"/>
          </rPr>
          <t xml:space="preserve">
AE – United Arab Emirates – </t>
        </r>
        <r>
          <rPr>
            <sz val="9"/>
            <color indexed="81"/>
            <rFont val="Tahoma"/>
            <family val="2"/>
          </rPr>
          <t xml:space="preserve">3 digit alphabetic code. </t>
        </r>
        <r>
          <rPr>
            <b/>
            <i/>
            <sz val="9"/>
            <color indexed="81"/>
            <rFont val="Tahoma"/>
            <family val="2"/>
          </rPr>
          <t>Example:</t>
        </r>
        <r>
          <rPr>
            <sz val="9"/>
            <color indexed="81"/>
            <rFont val="Tahoma"/>
            <family val="2"/>
          </rPr>
          <t xml:space="preserve"> GDS – SUPPLIER POP CODE</t>
        </r>
      </text>
    </comment>
    <comment ref="AK12" authorId="0" shapeId="0">
      <text>
        <r>
          <rPr>
            <b/>
            <sz val="9"/>
            <color indexed="81"/>
            <rFont val="Tahoma"/>
            <family val="2"/>
          </rPr>
          <t xml:space="preserve">
</t>
        </r>
        <r>
          <rPr>
            <sz val="9"/>
            <color indexed="81"/>
            <rFont val="Tahoma"/>
            <family val="2"/>
          </rPr>
          <t>Can only update with today or future dates.</t>
        </r>
      </text>
    </comment>
    <comment ref="AM12" authorId="0" shapeId="0">
      <text>
        <r>
          <rPr>
            <b/>
            <sz val="9"/>
            <color indexed="81"/>
            <rFont val="Tahoma"/>
            <family val="2"/>
          </rPr>
          <t xml:space="preserve">
</t>
        </r>
        <r>
          <rPr>
            <b/>
            <u/>
            <sz val="9"/>
            <color indexed="81"/>
            <rFont val="Tahoma"/>
            <family val="2"/>
          </rPr>
          <t>POP CODES</t>
        </r>
        <r>
          <rPr>
            <b/>
            <sz val="9"/>
            <color indexed="81"/>
            <rFont val="Tahoma"/>
            <family val="2"/>
          </rPr>
          <t xml:space="preserve">
DZ – Algeria – </t>
        </r>
        <r>
          <rPr>
            <sz val="9"/>
            <color indexed="81"/>
            <rFont val="Tahoma"/>
            <family val="2"/>
          </rPr>
          <t>3 digit code.</t>
        </r>
        <r>
          <rPr>
            <b/>
            <sz val="9"/>
            <color indexed="81"/>
            <rFont val="Tahoma"/>
            <family val="2"/>
          </rPr>
          <t xml:space="preserve"> </t>
        </r>
        <r>
          <rPr>
            <b/>
            <i/>
            <sz val="9"/>
            <color indexed="81"/>
            <rFont val="Tahoma"/>
            <family val="2"/>
          </rPr>
          <t>Example:</t>
        </r>
        <r>
          <rPr>
            <sz val="9"/>
            <color indexed="81"/>
            <rFont val="Tahoma"/>
            <family val="2"/>
          </rPr>
          <t xml:space="preserve"> FTX 123 PURPOSE OF PAYMENT CODE</t>
        </r>
        <r>
          <rPr>
            <b/>
            <sz val="9"/>
            <color indexed="81"/>
            <rFont val="Tahoma"/>
            <family val="2"/>
          </rPr>
          <t xml:space="preserve">
JO – Jordan – </t>
        </r>
        <r>
          <rPr>
            <sz val="9"/>
            <color indexed="81"/>
            <rFont val="Tahoma"/>
            <family val="2"/>
          </rPr>
          <t>4 digit code.</t>
        </r>
        <r>
          <rPr>
            <b/>
            <sz val="9"/>
            <color indexed="81"/>
            <rFont val="Tahoma"/>
            <family val="2"/>
          </rPr>
          <t xml:space="preserve"> </t>
        </r>
        <r>
          <rPr>
            <b/>
            <i/>
            <sz val="9"/>
            <color indexed="81"/>
            <rFont val="Tahoma"/>
            <family val="2"/>
          </rPr>
          <t>Example:</t>
        </r>
        <r>
          <rPr>
            <sz val="9"/>
            <color indexed="81"/>
            <rFont val="Tahoma"/>
            <family val="2"/>
          </rPr>
          <t xml:space="preserve"> FTX 1040 PURPOSE OF PAYMENT CODE</t>
        </r>
        <r>
          <rPr>
            <b/>
            <sz val="9"/>
            <color indexed="81"/>
            <rFont val="Tahoma"/>
            <family val="2"/>
          </rPr>
          <t xml:space="preserve">
KZ – Kazakhstan – </t>
        </r>
        <r>
          <rPr>
            <sz val="9"/>
            <color indexed="81"/>
            <rFont val="Tahoma"/>
            <family val="2"/>
          </rPr>
          <t xml:space="preserve">12 digit IIN (Tax ID), and the ID Card number.  If the payment is in local currency, KZT, we also need to enter the 10 digit EKNP. </t>
        </r>
        <r>
          <rPr>
            <b/>
            <i/>
            <sz val="9"/>
            <color indexed="81"/>
            <rFont val="Tahoma"/>
            <family val="2"/>
          </rPr>
          <t>Example:</t>
        </r>
        <r>
          <rPr>
            <b/>
            <sz val="9"/>
            <color indexed="81"/>
            <rFont val="Tahoma"/>
            <family val="2"/>
          </rPr>
          <t xml:space="preserve"> </t>
        </r>
        <r>
          <rPr>
            <sz val="9"/>
            <color indexed="81"/>
            <rFont val="Tahoma"/>
            <family val="2"/>
          </rPr>
          <t>FTX INN 123456789012, ID 12345678, EKNP 1234567890</t>
        </r>
        <r>
          <rPr>
            <b/>
            <sz val="9"/>
            <color indexed="81"/>
            <rFont val="Tahoma"/>
            <family val="2"/>
          </rPr>
          <t xml:space="preserve">
MM – Myanmar (Burma) –</t>
        </r>
        <r>
          <rPr>
            <sz val="9"/>
            <color indexed="81"/>
            <rFont val="Tahoma"/>
            <family val="2"/>
          </rPr>
          <t xml:space="preserve"> SAL for Salary, or INV for Invoice.</t>
        </r>
        <r>
          <rPr>
            <b/>
            <sz val="9"/>
            <color indexed="81"/>
            <rFont val="Tahoma"/>
            <family val="2"/>
          </rPr>
          <t xml:space="preserve"> </t>
        </r>
        <r>
          <rPr>
            <b/>
            <i/>
            <sz val="9"/>
            <color indexed="81"/>
            <rFont val="Tahoma"/>
            <family val="2"/>
          </rPr>
          <t>Example:</t>
        </r>
        <r>
          <rPr>
            <sz val="9"/>
            <color indexed="81"/>
            <rFont val="Tahoma"/>
            <family val="2"/>
          </rPr>
          <t xml:space="preserve"> FTX INV PURPOSE OF PAYMENT CODE</t>
        </r>
        <r>
          <rPr>
            <b/>
            <sz val="9"/>
            <color indexed="81"/>
            <rFont val="Tahoma"/>
            <family val="2"/>
          </rPr>
          <t xml:space="preserve">
MY – Malaysia – </t>
        </r>
        <r>
          <rPr>
            <sz val="9"/>
            <color indexed="81"/>
            <rFont val="Tahoma"/>
            <family val="2"/>
          </rPr>
          <t xml:space="preserve">5 digit code. </t>
        </r>
        <r>
          <rPr>
            <b/>
            <i/>
            <sz val="9"/>
            <color indexed="81"/>
            <rFont val="Tahoma"/>
            <family val="2"/>
          </rPr>
          <t>Example:</t>
        </r>
        <r>
          <rPr>
            <b/>
            <sz val="9"/>
            <color indexed="81"/>
            <rFont val="Tahoma"/>
            <family val="2"/>
          </rPr>
          <t xml:space="preserve"> </t>
        </r>
        <r>
          <rPr>
            <sz val="9"/>
            <color indexed="81"/>
            <rFont val="Tahoma"/>
            <family val="2"/>
          </rPr>
          <t>FTX 09001 – GOODS PURPOSE OF PAYMENT CODE</t>
        </r>
        <r>
          <rPr>
            <b/>
            <sz val="9"/>
            <color indexed="81"/>
            <rFont val="Tahoma"/>
            <family val="2"/>
          </rPr>
          <t xml:space="preserve">
RU – Russia – </t>
        </r>
        <r>
          <rPr>
            <sz val="9"/>
            <color indexed="81"/>
            <rFont val="Tahoma"/>
            <family val="2"/>
          </rPr>
          <t xml:space="preserve">VO+5digit POP code + INN (12 digits for individuals, 10 digits for legal entities). </t>
        </r>
        <r>
          <rPr>
            <b/>
            <i/>
            <sz val="9"/>
            <color indexed="81"/>
            <rFont val="Tahoma"/>
            <family val="2"/>
          </rPr>
          <t>Example:</t>
        </r>
        <r>
          <rPr>
            <sz val="9"/>
            <color indexed="81"/>
            <rFont val="Tahoma"/>
            <family val="2"/>
          </rPr>
          <t xml:space="preserve"> FTX VO70050, INN 1234567890</t>
        </r>
        <r>
          <rPr>
            <b/>
            <sz val="9"/>
            <color indexed="81"/>
            <rFont val="Tahoma"/>
            <family val="2"/>
          </rPr>
          <t xml:space="preserve">
SA – Saudi Arabia – </t>
        </r>
        <r>
          <rPr>
            <sz val="9"/>
            <color indexed="81"/>
            <rFont val="Tahoma"/>
            <family val="2"/>
          </rPr>
          <t>3 digit alphabetic code.</t>
        </r>
        <r>
          <rPr>
            <b/>
            <sz val="9"/>
            <color indexed="81"/>
            <rFont val="Tahoma"/>
            <family val="2"/>
          </rPr>
          <t xml:space="preserve"> </t>
        </r>
        <r>
          <rPr>
            <b/>
            <i/>
            <sz val="9"/>
            <color indexed="81"/>
            <rFont val="Tahoma"/>
            <family val="2"/>
          </rPr>
          <t>Example:</t>
        </r>
        <r>
          <rPr>
            <sz val="9"/>
            <color indexed="81"/>
            <rFont val="Tahoma"/>
            <family val="2"/>
          </rPr>
          <t xml:space="preserve"> FTX INV PURPOSE OF PAYMENT CODE</t>
        </r>
        <r>
          <rPr>
            <b/>
            <sz val="9"/>
            <color indexed="81"/>
            <rFont val="Tahoma"/>
            <family val="2"/>
          </rPr>
          <t xml:space="preserve">
AE – United Arab Emirates – </t>
        </r>
        <r>
          <rPr>
            <sz val="9"/>
            <color indexed="81"/>
            <rFont val="Tahoma"/>
            <family val="2"/>
          </rPr>
          <t>3 digit alphabetic code.</t>
        </r>
        <r>
          <rPr>
            <b/>
            <sz val="9"/>
            <color indexed="81"/>
            <rFont val="Tahoma"/>
            <family val="2"/>
          </rPr>
          <t xml:space="preserve"> </t>
        </r>
        <r>
          <rPr>
            <b/>
            <i/>
            <sz val="9"/>
            <color indexed="81"/>
            <rFont val="Tahoma"/>
            <family val="2"/>
          </rPr>
          <t>Example:</t>
        </r>
        <r>
          <rPr>
            <sz val="9"/>
            <color indexed="81"/>
            <rFont val="Tahoma"/>
            <family val="2"/>
          </rPr>
          <t xml:space="preserve"> FTX GDS – SUPPLIER POP CODE</t>
        </r>
      </text>
    </comment>
    <comment ref="BS12" authorId="0" shapeId="0">
      <text>
        <r>
          <rPr>
            <sz val="9"/>
            <color indexed="81"/>
            <rFont val="Tahoma"/>
            <family val="2"/>
          </rPr>
          <t xml:space="preserve">
If left blank, the title will be the file's name.</t>
        </r>
      </text>
    </comment>
  </commentList>
</comments>
</file>

<file path=xl/comments4.xml><?xml version="1.0" encoding="utf-8"?>
<comments xmlns="http://schemas.openxmlformats.org/spreadsheetml/2006/main">
  <authors>
    <author>Antal, Zoltan (CSSD)</author>
  </authors>
  <commentList>
    <comment ref="A124" authorId="0" shapeId="0">
      <text>
        <r>
          <rPr>
            <b/>
            <sz val="9"/>
            <color indexed="81"/>
            <rFont val="Tahoma"/>
            <family val="2"/>
          </rPr>
          <t xml:space="preserve">
</t>
        </r>
        <r>
          <rPr>
            <sz val="9"/>
            <color indexed="81"/>
            <rFont val="Tahoma"/>
            <family val="2"/>
          </rPr>
          <t>Changed from KO for the SWIFT</t>
        </r>
      </text>
    </comment>
  </commentList>
</comments>
</file>

<file path=xl/comments5.xml><?xml version="1.0" encoding="utf-8"?>
<comments xmlns="http://schemas.openxmlformats.org/spreadsheetml/2006/main">
  <authors>
    <author>Antal, Zoltan (CSSD)</author>
  </authors>
  <commentList>
    <comment ref="AA2" authorId="0" shapeId="0">
      <text>
        <r>
          <rPr>
            <sz val="9"/>
            <color indexed="81"/>
            <rFont val="Tahoma"/>
            <family val="2"/>
          </rPr>
          <t>If the text starts with Insert, the special characters and spaces won't cause red cell.</t>
        </r>
      </text>
    </comment>
  </commentList>
</comments>
</file>

<file path=xl/sharedStrings.xml><?xml version="1.0" encoding="utf-8"?>
<sst xmlns="http://schemas.openxmlformats.org/spreadsheetml/2006/main" count="5949" uniqueCount="3215">
  <si>
    <t xml:space="preserve">      This is FAO's Vendor and Banking data collector spreadsheet.
      Please carefully fill the excel file according to the instructions:</t>
  </si>
  <si>
    <t>0: If you work in FAO, please search in GRMS if a record already exists, using % marks (eg. %supplier%name%)</t>
  </si>
  <si>
    <t>1: Fill out the Supplier Details tab (for record creation or address / contact update)</t>
  </si>
  <si>
    <t>2: Fill out the Banking Instructions tab (for banking details insertion) - start here if only banking change is required</t>
  </si>
  <si>
    <r>
      <t xml:space="preserve">3: Print the Certification, sign, scan it and </t>
    </r>
    <r>
      <rPr>
        <b/>
        <u/>
        <sz val="16"/>
        <rFont val="Calibri"/>
        <family val="2"/>
        <scheme val="minor"/>
      </rPr>
      <t>send it together with the excel file</t>
    </r>
    <r>
      <rPr>
        <b/>
        <sz val="14"/>
        <rFont val="Calibri"/>
        <family val="2"/>
        <scheme val="minor"/>
      </rPr>
      <t xml:space="preserve"> and all relevant documents:</t>
    </r>
  </si>
  <si>
    <t>2020</t>
  </si>
  <si>
    <t>- LOA (draft or signed version) and Non-profit certificate for suppliers with MS507 contract</t>
  </si>
  <si>
    <t>- Valid business license for individual suppliers trading on their own name</t>
  </si>
  <si>
    <t>- Bank statement if the record name is different from the bank account holder name</t>
  </si>
  <si>
    <r>
      <t xml:space="preserve">&gt; Updating  vendor / banking details of </t>
    </r>
    <r>
      <rPr>
        <b/>
        <sz val="14"/>
        <rFont val="Calibri"/>
        <family val="2"/>
        <scheme val="minor"/>
      </rPr>
      <t>any record type</t>
    </r>
    <r>
      <rPr>
        <sz val="14"/>
        <rFont val="Calibri"/>
        <family val="2"/>
        <scheme val="minor"/>
      </rPr>
      <t xml:space="preserve"> (Supplier, NST, Individual, Employee, etc.) is possible. If no Supplier data (address/contact details) requires update, start with the </t>
    </r>
    <r>
      <rPr>
        <b/>
        <sz val="14"/>
        <rFont val="Calibri"/>
        <family val="2"/>
        <scheme val="minor"/>
      </rPr>
      <t>Banking Instructions sheet</t>
    </r>
    <r>
      <rPr>
        <sz val="14"/>
        <rFont val="Calibri"/>
        <family val="2"/>
        <scheme val="minor"/>
      </rPr>
      <t>. It is not needed to fill the excel just to add a new OU.</t>
    </r>
  </si>
  <si>
    <r>
      <t xml:space="preserve">&gt; Move the mouse over the </t>
    </r>
    <r>
      <rPr>
        <b/>
        <sz val="14"/>
        <rFont val="Calibri"/>
        <family val="2"/>
        <scheme val="minor"/>
      </rPr>
      <t>instructions</t>
    </r>
    <r>
      <rPr>
        <sz val="14"/>
        <rFont val="Calibri"/>
        <family val="2"/>
        <scheme val="minor"/>
      </rPr>
      <t xml:space="preserve"> to see clarifying comments. If a cell turns </t>
    </r>
    <r>
      <rPr>
        <sz val="14"/>
        <color rgb="FFFF0000"/>
        <rFont val="Calibri"/>
        <family val="2"/>
        <scheme val="minor"/>
      </rPr>
      <t>red</t>
    </r>
    <r>
      <rPr>
        <sz val="14"/>
        <rFont val="Calibri"/>
        <family val="2"/>
        <scheme val="minor"/>
      </rPr>
      <t>, the value and the formatting should be checked based on the instructions.</t>
    </r>
  </si>
  <si>
    <r>
      <t xml:space="preserve">&gt; There are </t>
    </r>
    <r>
      <rPr>
        <b/>
        <sz val="14"/>
        <rFont val="Calibri"/>
        <family val="2"/>
        <scheme val="minor"/>
      </rPr>
      <t>two examples in the first two rows</t>
    </r>
    <r>
      <rPr>
        <sz val="14"/>
        <rFont val="Calibri"/>
        <family val="2"/>
        <scheme val="minor"/>
      </rPr>
      <t>. These will assist in identifying the necessary content of the cells. 
Note that they are password protected on purpose, please write only starting from row 15 (light blue cells).</t>
    </r>
  </si>
  <si>
    <r>
      <t xml:space="preserve">&gt; Suppliers providing goods or services are advised to register in the United Nations Global Marketplace (UNGM): </t>
    </r>
    <r>
      <rPr>
        <b/>
        <sz val="14"/>
        <rFont val="Calibri"/>
        <family val="2"/>
        <scheme val="minor"/>
      </rPr>
      <t>www.ungm.org</t>
    </r>
  </si>
  <si>
    <t>Thank you!</t>
  </si>
  <si>
    <r>
      <t xml:space="preserve">If you have any questions, please contact: </t>
    </r>
    <r>
      <rPr>
        <b/>
        <sz val="14"/>
        <rFont val="Calibri"/>
        <family val="2"/>
        <scheme val="minor"/>
      </rPr>
      <t>AP-Services@fao.org</t>
    </r>
  </si>
  <si>
    <t>Hidden</t>
  </si>
  <si>
    <t>Optional</t>
  </si>
  <si>
    <t>Please send the LoA contract &amp; the non-profit cert. in your request!</t>
  </si>
  <si>
    <t>Mandatory</t>
  </si>
  <si>
    <t>Advised</t>
  </si>
  <si>
    <t>(Works for the first 100 rows)</t>
  </si>
  <si>
    <t>[BLANK]</t>
  </si>
  <si>
    <t>Please attach the Petty Cash opening document to your request!</t>
  </si>
  <si>
    <t>These columns are only required for suppliers.</t>
  </si>
  <si>
    <t>These columns are all for the supplier's address.</t>
  </si>
  <si>
    <t>Please fill in the contact details if available.</t>
  </si>
  <si>
    <t>Status</t>
  </si>
  <si>
    <t>Supplier Dff</t>
  </si>
  <si>
    <t>Comment</t>
  </si>
  <si>
    <t>Supplier</t>
  </si>
  <si>
    <t>Site</t>
  </si>
  <si>
    <t>Supplier Attach</t>
  </si>
  <si>
    <t>Contact email (for invoices)</t>
  </si>
  <si>
    <t>Upload Status</t>
  </si>
  <si>
    <t>Rejection Reason</t>
  </si>
  <si>
    <t>Supplier Status</t>
  </si>
  <si>
    <t>Site Status</t>
  </si>
  <si>
    <t>Supplier Type</t>
  </si>
  <si>
    <t>Vendor Type</t>
  </si>
  <si>
    <t>Type of Organization Code</t>
  </si>
  <si>
    <t>Category in GRMS &gt;&gt;&gt;</t>
  </si>
  <si>
    <t>Record type</t>
  </si>
  <si>
    <t>Supplier Update Mode</t>
  </si>
  <si>
    <t>Supplier Id</t>
  </si>
  <si>
    <t>Supplier Name</t>
  </si>
  <si>
    <t>Supplier Number</t>
  </si>
  <si>
    <t>Alternate Supplier Name</t>
  </si>
  <si>
    <t>UNGM Number</t>
  </si>
  <si>
    <t>Supplier Attach Content</t>
  </si>
  <si>
    <t>Inactive Date</t>
  </si>
  <si>
    <t>Type of Organization</t>
  </si>
  <si>
    <t>Nature of Business</t>
  </si>
  <si>
    <t>Supplier Webpage</t>
  </si>
  <si>
    <t>Supplier Activation Code</t>
  </si>
  <si>
    <t>Payment Method</t>
  </si>
  <si>
    <t>Site Update Mode</t>
  </si>
  <si>
    <t>Supplier Site Id</t>
  </si>
  <si>
    <t>Contract Type LoA?</t>
  </si>
  <si>
    <t>Operating Unit</t>
  </si>
  <si>
    <t>Country</t>
  </si>
  <si>
    <t>City</t>
  </si>
  <si>
    <t>Site Name</t>
  </si>
  <si>
    <t>Address Line 1</t>
  </si>
  <si>
    <t>Address Line 2</t>
  </si>
  <si>
    <t>Address Line 3</t>
  </si>
  <si>
    <t>Address Line 4</t>
  </si>
  <si>
    <t>County</t>
  </si>
  <si>
    <t>Province</t>
  </si>
  <si>
    <t>Province (or similar)</t>
  </si>
  <si>
    <t>Postcode</t>
  </si>
  <si>
    <t>Phone Country Code</t>
  </si>
  <si>
    <t>Phone Number (without Country Code)</t>
  </si>
  <si>
    <t>Fax Country Code</t>
  </si>
  <si>
    <t>Fax Number (without Country Code)</t>
  </si>
  <si>
    <t>Supplier Email Address</t>
  </si>
  <si>
    <t>Remittance advice delivery email</t>
  </si>
  <si>
    <t>Site Payment Currency</t>
  </si>
  <si>
    <t>Attribute13 Supplier</t>
  </si>
  <si>
    <t>Purchasing site</t>
  </si>
  <si>
    <t>Pay site</t>
  </si>
  <si>
    <t>RFQ site</t>
  </si>
  <si>
    <t>Inactive Date Site</t>
  </si>
  <si>
    <t>Address Name</t>
  </si>
  <si>
    <t>Phone Area Code Site</t>
  </si>
  <si>
    <t>Phone Site</t>
  </si>
  <si>
    <t>Fax Area Code Site</t>
  </si>
  <si>
    <t>Fax Site</t>
  </si>
  <si>
    <t>Notification Email Site</t>
  </si>
  <si>
    <t>Delivery Method Site</t>
  </si>
  <si>
    <t>Delivery Email Site</t>
  </si>
  <si>
    <t>Delivery Method Supplier</t>
  </si>
  <si>
    <t>Delivery Email Supplier</t>
  </si>
  <si>
    <t>Site Invoice Currency</t>
  </si>
  <si>
    <t>Pay On Receipt</t>
  </si>
  <si>
    <t>Invoice Summary Level</t>
  </si>
  <si>
    <t>Site Invoice Match Option</t>
  </si>
  <si>
    <t>Site Pay Group</t>
  </si>
  <si>
    <t>Purchasing - Address</t>
  </si>
  <si>
    <t>Pay - Address</t>
  </si>
  <si>
    <t>RFQ - Address</t>
  </si>
  <si>
    <t>Location Id</t>
  </si>
  <si>
    <t>Supplier Attach Status</t>
  </si>
  <si>
    <t>Supplier Attach Messages</t>
  </si>
  <si>
    <t>Supplier Attach Title</t>
  </si>
  <si>
    <t>Supplier Attach Desc</t>
  </si>
  <si>
    <t>Supplier Attach Sequence</t>
  </si>
  <si>
    <t>Supplier Attach Category</t>
  </si>
  <si>
    <t>Supplier Attach Type</t>
  </si>
  <si>
    <t>Contact Update Mode</t>
  </si>
  <si>
    <t>Contact Id</t>
  </si>
  <si>
    <t>Last Name</t>
  </si>
  <si>
    <t>Contact Status</t>
  </si>
  <si>
    <t>Default Values</t>
  </si>
  <si>
    <t>VENDOR</t>
  </si>
  <si>
    <t>Create</t>
  </si>
  <si>
    <t>Domestic</t>
  </si>
  <si>
    <t>No</t>
  </si>
  <si>
    <t>Yes</t>
  </si>
  <si>
    <t>From Supplier</t>
  </si>
  <si>
    <t>File</t>
  </si>
  <si>
    <t>-</t>
  </si>
  <si>
    <t>Supplier (auto. filled)</t>
  </si>
  <si>
    <t>VENDOR (auto. filled)</t>
  </si>
  <si>
    <t>Auto. filled</t>
  </si>
  <si>
    <t xml:space="preserve">PLEASE READ INSTRUCTIONS MOVE MOUSE OVER HERE &gt;&gt;&gt;&gt;&gt;&gt;&gt;&gt;&gt;&gt; </t>
  </si>
  <si>
    <t>What type of record would you like to create / update?</t>
  </si>
  <si>
    <t>Create / Update</t>
  </si>
  <si>
    <t>Leave blank for creation
Insert for update</t>
  </si>
  <si>
    <r>
      <t xml:space="preserve">Write </t>
    </r>
    <r>
      <rPr>
        <sz val="10"/>
        <color rgb="FFFF0000"/>
        <rFont val="Arial"/>
        <family val="2"/>
      </rPr>
      <t>only the legal name</t>
    </r>
    <r>
      <rPr>
        <sz val="10"/>
        <color theme="1"/>
        <rFont val="Arial"/>
        <family val="2"/>
      </rPr>
      <t xml:space="preserve"> of the supplier here in CAPITAL LETTERS, without special characters</t>
    </r>
  </si>
  <si>
    <r>
      <t xml:space="preserve">Only for </t>
    </r>
    <r>
      <rPr>
        <u/>
        <sz val="10"/>
        <color theme="1"/>
        <rFont val="Arial"/>
        <family val="2"/>
      </rPr>
      <t>update</t>
    </r>
  </si>
  <si>
    <t>Optional - If the vendor has an alternate or trading name</t>
  </si>
  <si>
    <t>The vendor's number in the UN Global Marketplace</t>
  </si>
  <si>
    <t>Upload the file in this column</t>
  </si>
  <si>
    <t>Format:         MM/DD/YYYY</t>
  </si>
  <si>
    <t>(Only needed for suppliers)
Choose from the drop-down list</t>
  </si>
  <si>
    <t>Internet site of the supplier (only one)</t>
  </si>
  <si>
    <t>Choose from the drop-down list</t>
  </si>
  <si>
    <t>Electronic / eBanking / Bank Transfer / Check / Cash / UNDP - ASR</t>
  </si>
  <si>
    <t>Is this a supplier site for LOA contract?</t>
  </si>
  <si>
    <t>Choose the managing FAO office from the drop-down list</t>
  </si>
  <si>
    <t>Choose the vendor's country from the drop-down list</t>
  </si>
  <si>
    <t>City or town or village name (community)</t>
  </si>
  <si>
    <r>
      <t xml:space="preserve">Automatically filled
but can rename.
The city's name in CAPITAL LETTERS + (LOA) </t>
    </r>
    <r>
      <rPr>
        <u/>
        <sz val="10"/>
        <color theme="1"/>
        <rFont val="Arial"/>
        <family val="2"/>
      </rPr>
      <t>if needed</t>
    </r>
  </si>
  <si>
    <r>
      <t>Physical address of the vendor - Street number, Road, Block, etc. (</t>
    </r>
    <r>
      <rPr>
        <sz val="10"/>
        <color theme="9" tint="-0.249977111117893"/>
        <rFont val="Arial"/>
        <family val="2"/>
      </rPr>
      <t>Mandatory</t>
    </r>
    <r>
      <rPr>
        <sz val="10"/>
        <color theme="1"/>
        <rFont val="Arial"/>
        <family val="2"/>
      </rPr>
      <t>)</t>
    </r>
  </si>
  <si>
    <t>Address extra line (use in case of long address)</t>
  </si>
  <si>
    <t>optional</t>
  </si>
  <si>
    <t>Region, state, province, location etc. (NOT country name)</t>
  </si>
  <si>
    <t>Postal code</t>
  </si>
  <si>
    <r>
      <t xml:space="preserve">Phone country code
</t>
    </r>
    <r>
      <rPr>
        <i/>
        <sz val="10"/>
        <color theme="1"/>
        <rFont val="Arial"/>
        <family val="2"/>
      </rPr>
      <t>In this format:</t>
    </r>
    <r>
      <rPr>
        <sz val="10"/>
        <color theme="1"/>
        <rFont val="Arial"/>
        <family val="2"/>
      </rPr>
      <t xml:space="preserve"> </t>
    </r>
    <r>
      <rPr>
        <sz val="10"/>
        <rFont val="Arial"/>
        <family val="2"/>
      </rPr>
      <t>00</t>
    </r>
    <r>
      <rPr>
        <sz val="10"/>
        <color theme="1"/>
        <rFont val="Arial"/>
        <family val="2"/>
      </rPr>
      <t>countrycode</t>
    </r>
  </si>
  <si>
    <t>Phone number (only one)</t>
  </si>
  <si>
    <r>
      <t xml:space="preserve">Phone country code
</t>
    </r>
    <r>
      <rPr>
        <i/>
        <sz val="10"/>
        <color theme="1"/>
        <rFont val="Arial"/>
        <family val="2"/>
      </rPr>
      <t>In this format:</t>
    </r>
    <r>
      <rPr>
        <sz val="10"/>
        <color theme="1"/>
        <rFont val="Arial"/>
        <family val="2"/>
      </rPr>
      <t xml:space="preserve"> 00countrycode</t>
    </r>
  </si>
  <si>
    <t>Fax number (only one)</t>
  </si>
  <si>
    <t>Email address
(for queries)</t>
  </si>
  <si>
    <t>Email address for notifications about payments
(can be the same)</t>
  </si>
  <si>
    <t>Currency Code</t>
  </si>
  <si>
    <r>
      <t xml:space="preserve">for </t>
    </r>
    <r>
      <rPr>
        <sz val="10"/>
        <color rgb="FFFF0000"/>
        <rFont val="Arial"/>
        <family val="2"/>
      </rPr>
      <t xml:space="preserve">Invoicing </t>
    </r>
    <r>
      <rPr>
        <sz val="10"/>
        <rFont val="Arial"/>
        <family val="2"/>
      </rPr>
      <t>purposes,
if the invoice will be sent to AP-Services@fao.org for processing</t>
    </r>
  </si>
  <si>
    <t>Inactive reason Header!</t>
  </si>
  <si>
    <r>
      <t xml:space="preserve">Function will fill </t>
    </r>
    <r>
      <rPr>
        <sz val="10"/>
        <rFont val="Arial"/>
        <family val="2"/>
      </rPr>
      <t>if Operating Unit is selected + Defaulted</t>
    </r>
  </si>
  <si>
    <t>Defaulted (leave blank)</t>
  </si>
  <si>
    <t>Filled by function from the Site name</t>
  </si>
  <si>
    <t>Filled by function</t>
  </si>
  <si>
    <r>
      <t xml:space="preserve">IF LOA supplier, write Receipt </t>
    </r>
    <r>
      <rPr>
        <sz val="10"/>
        <color theme="1"/>
        <rFont val="Arial"/>
        <family val="2"/>
      </rPr>
      <t>(filled by function if operating unit is selected)</t>
    </r>
  </si>
  <si>
    <t>Pay Group for LOA (filled by function)</t>
  </si>
  <si>
    <t>To create sites with different name from the address</t>
  </si>
  <si>
    <t>Title of the document (optional)</t>
  </si>
  <si>
    <t>Description of the document (optional)</t>
  </si>
  <si>
    <t>If multiple attachments, put number here for order</t>
  </si>
  <si>
    <t>Type of the attachment: File / URL / Text</t>
  </si>
  <si>
    <t>text: "Email address to receive invoices"</t>
  </si>
  <si>
    <t>leave empty</t>
  </si>
  <si>
    <t>Example 1</t>
  </si>
  <si>
    <t xml:space="preserve"> -</t>
  </si>
  <si>
    <t>FARMERS CO LTD</t>
  </si>
  <si>
    <t>8/21/2018</t>
  </si>
  <si>
    <t>Private Limited Liability Company</t>
  </si>
  <si>
    <t>Services</t>
  </si>
  <si>
    <t>www.webpage.com</t>
  </si>
  <si>
    <t>Check</t>
  </si>
  <si>
    <t>ER - Eritrea</t>
  </si>
  <si>
    <t>Eritrea</t>
  </si>
  <si>
    <t>Asmara</t>
  </si>
  <si>
    <t>Bada Street 745</t>
  </si>
  <si>
    <t>Zone 4 Administration 01</t>
  </si>
  <si>
    <t>Maekel</t>
  </si>
  <si>
    <t>0123456</t>
  </si>
  <si>
    <t>00291</t>
  </si>
  <si>
    <t>9876543</t>
  </si>
  <si>
    <t>email@email.com</t>
  </si>
  <si>
    <t>ERN</t>
  </si>
  <si>
    <t>invoices@email.com</t>
  </si>
  <si>
    <t>Duplicate</t>
  </si>
  <si>
    <t>8/21/2017</t>
  </si>
  <si>
    <t>Example 2 (LOA)</t>
  </si>
  <si>
    <t>FOOD AND AGRICULTURE ORGANIZATION OF THE UNITED NATIONS (FAO)</t>
  </si>
  <si>
    <t>International Organization</t>
  </si>
  <si>
    <t>Intergovernmental Organization</t>
  </si>
  <si>
    <t>http://www.fao.org</t>
  </si>
  <si>
    <t>International</t>
  </si>
  <si>
    <t>Electronic</t>
  </si>
  <si>
    <t>FAO - HQ and RO</t>
  </si>
  <si>
    <t>Italy</t>
  </si>
  <si>
    <t>Rome</t>
  </si>
  <si>
    <t>Viale delle Terme di Caracalla</t>
  </si>
  <si>
    <t>RM</t>
  </si>
  <si>
    <t>00153</t>
  </si>
  <si>
    <t>0657051</t>
  </si>
  <si>
    <t>example@gmail.com</t>
  </si>
  <si>
    <t>example2@gmail.com</t>
  </si>
  <si>
    <t>USD</t>
  </si>
  <si>
    <t>invoice@company.com</t>
  </si>
  <si>
    <t>No longer required</t>
  </si>
  <si>
    <t>Start entering HERE    &gt;&gt;&gt;&gt;&gt;</t>
  </si>
  <si>
    <t>Second record -&gt;</t>
  </si>
  <si>
    <t>Third -&gt;</t>
  </si>
  <si>
    <t>etc.</t>
  </si>
  <si>
    <t>End of 1st page</t>
  </si>
  <si>
    <t>End of 2nd page</t>
  </si>
  <si>
    <t>End of 3rd page</t>
  </si>
  <si>
    <t>FTX USD CORRESP BNPAUS3N BNP PARIBAS</t>
  </si>
  <si>
    <t xml:space="preserve">  Please remove special characters from the IBAN!</t>
  </si>
  <si>
    <t>FTX USD CORRESP BARCUS33 BARCLAYS BANK</t>
  </si>
  <si>
    <t>- If check payment is selected, please don't fill in the banking details (unless necessary).</t>
  </si>
  <si>
    <t xml:space="preserve">          The Swift code should contain TEXT and the Bank Country Code in the first 6 digits!</t>
  </si>
  <si>
    <t>Only if needed</t>
  </si>
  <si>
    <t>FTX USD CORRESP IRVTUS3N BANK OF NEW YORK MELLON</t>
  </si>
  <si>
    <t>Not necessary</t>
  </si>
  <si>
    <t>- The bank account should be held by the contracted party, no payment will be made to a third party.</t>
  </si>
  <si>
    <t>FTX USD CORRESP BOFAUS3N BANK OF AMERICA</t>
  </si>
  <si>
    <t xml:space="preserve">                                                     The grey fields are filled in automatically from the Supplier Details sheet, but you can overwrite them.</t>
  </si>
  <si>
    <t>If the account name is different from the supplier name, you must provide supporting explanation and documentation.</t>
  </si>
  <si>
    <t>Please don't insert special characters in the Tax ID!</t>
  </si>
  <si>
    <t>FTX USD CORRESP CHASUS33 JPMORGAN CHASE BANK</t>
  </si>
  <si>
    <t>cannot update, only for creation--&gt;</t>
  </si>
  <si>
    <t>&lt;--</t>
  </si>
  <si>
    <t>Please remove special characters from the Account Number</t>
  </si>
  <si>
    <t>Please remove special characters an spaces from Swift!</t>
  </si>
  <si>
    <t>FTX USD CORRESP SCBLUS33 STANDARD CHARTERED BANK</t>
  </si>
  <si>
    <t>Site information is NOT required for Employees and NSTs.</t>
  </si>
  <si>
    <t>Only if Intermediary Bank is used (hardcode)</t>
  </si>
  <si>
    <t>FTX USD CORRESP CITIUS33 CITIBANK NA</t>
  </si>
  <si>
    <t>Bank data</t>
  </si>
  <si>
    <t>Branch data</t>
  </si>
  <si>
    <t>Site Bank Acc</t>
  </si>
  <si>
    <t>Site Bank Acc Dff</t>
  </si>
  <si>
    <t>Intermediary Acc Site</t>
  </si>
  <si>
    <t>Site Bank Acc Status</t>
  </si>
  <si>
    <t>Intermediary Acc Site Status</t>
  </si>
  <si>
    <t>Site Payment Method</t>
  </si>
  <si>
    <t>Site Bank Acc Update Mode</t>
  </si>
  <si>
    <t>Account Id Site Bank Acc</t>
  </si>
  <si>
    <t>Assignment Id Site Bank Acc</t>
  </si>
  <si>
    <t>Bank Country</t>
  </si>
  <si>
    <t xml:space="preserve">IBAN </t>
  </si>
  <si>
    <t>IBAN</t>
  </si>
  <si>
    <t>Account Number</t>
  </si>
  <si>
    <t>Account Name</t>
  </si>
  <si>
    <t>Bank Routing Sort Code / Branch Code</t>
  </si>
  <si>
    <t xml:space="preserve">Bank Name </t>
  </si>
  <si>
    <t xml:space="preserve">Branch Name </t>
  </si>
  <si>
    <t>Branch address</t>
  </si>
  <si>
    <t xml:space="preserve">Swift/BIC Code </t>
  </si>
  <si>
    <t>Account Currency</t>
  </si>
  <si>
    <t>Account Type</t>
  </si>
  <si>
    <t>Tax ID</t>
  </si>
  <si>
    <t>POP Code and/or
Correspondent bank (FTX input)</t>
  </si>
  <si>
    <t>Intermediary Bank Name</t>
  </si>
  <si>
    <t>Intermediary Swift/BIC Code</t>
  </si>
  <si>
    <r>
      <t xml:space="preserve">Intermediary IBAN </t>
    </r>
    <r>
      <rPr>
        <b/>
        <sz val="10"/>
        <color rgb="FFC00000"/>
        <rFont val="Arial"/>
        <family val="2"/>
      </rPr>
      <t>OR</t>
    </r>
    <r>
      <rPr>
        <b/>
        <sz val="10"/>
        <rFont val="Arial"/>
        <family val="2"/>
      </rPr>
      <t xml:space="preserve"> Account</t>
    </r>
  </si>
  <si>
    <t>Check Digits Site Bank Acc</t>
  </si>
  <si>
    <t>Start Date</t>
  </si>
  <si>
    <t>End Date</t>
  </si>
  <si>
    <t>Priority Site Bank Acc</t>
  </si>
  <si>
    <t>FTX - Line 1</t>
  </si>
  <si>
    <t>FTX - Line 2</t>
  </si>
  <si>
    <t>Use Intermediate</t>
  </si>
  <si>
    <t>Intermediary Acc Site Update Mode</t>
  </si>
  <si>
    <t>Account Id Intermediary Acc Site</t>
  </si>
  <si>
    <t>Country Intermediary Acc Site</t>
  </si>
  <si>
    <t>IBAN Intermediary Acc Site</t>
  </si>
  <si>
    <t>Account Num Intermediary Acc Site</t>
  </si>
  <si>
    <t>Alternate Bank Name</t>
  </si>
  <si>
    <t>Bank Short Name</t>
  </si>
  <si>
    <t>Bank Name</t>
  </si>
  <si>
    <t>Bank Number</t>
  </si>
  <si>
    <t>Branch Number</t>
  </si>
  <si>
    <t>Branch Name</t>
  </si>
  <si>
    <t>Swift/BIC Code</t>
  </si>
  <si>
    <t>Branch Type</t>
  </si>
  <si>
    <t>Address Line1</t>
  </si>
  <si>
    <t>Address Line2</t>
  </si>
  <si>
    <t>City of Branch</t>
  </si>
  <si>
    <t>Province of Branch</t>
  </si>
  <si>
    <t>Postal Code Branch</t>
  </si>
  <si>
    <t>Address Line3</t>
  </si>
  <si>
    <t>Branch EFT Number</t>
  </si>
  <si>
    <t>Alternate Branch Name</t>
  </si>
  <si>
    <t>Branch Desc</t>
  </si>
  <si>
    <t>End Date Site Branch</t>
  </si>
  <si>
    <t>SEPA</t>
  </si>
  <si>
    <t>Foreign Payments Site Bank Acc</t>
  </si>
  <si>
    <t>Account Assignment Level</t>
  </si>
  <si>
    <t>Any other comment</t>
  </si>
  <si>
    <t>What type of record would you like to update?</t>
  </si>
  <si>
    <t>Update only for name change</t>
  </si>
  <si>
    <t>The record's EXACT name for which you need to insert banking details. Please use CAPITAL LETTERS!</t>
  </si>
  <si>
    <t>The record's number in GRMS</t>
  </si>
  <si>
    <t>Update only for Site name change</t>
  </si>
  <si>
    <t>Create / Update / Assign (=Add)</t>
  </si>
  <si>
    <t>The Bank's country should usually be where the supplier is located.</t>
  </si>
  <si>
    <t>If country doesn't have IBAN,
leave empty, and start there ---&gt;
Please try to not use special characters.</t>
  </si>
  <si>
    <t>If the country doesn't have IBAN, start here!
Please try to not use special characters.</t>
  </si>
  <si>
    <t>Real upload / download field
Y --&gt; AA --&gt; Z --&gt; AB
            --&gt; BG, BH
   (+AD)</t>
  </si>
  <si>
    <t>Real upload / download field</t>
  </si>
  <si>
    <t>Please try to NOT use special characters,
only insert the code here.</t>
  </si>
  <si>
    <t>Name of the bank
in CAPITAL LETTERS</t>
  </si>
  <si>
    <t>Branch of the bank
in CAPITAL LETTERS</t>
  </si>
  <si>
    <t>Street, City, Province, Postal Code (if available)
in CAPITAL LETTERS</t>
  </si>
  <si>
    <r>
      <t xml:space="preserve">The Swift / BIC Code should be 8 or 11 digits
Use </t>
    </r>
    <r>
      <rPr>
        <sz val="10"/>
        <rFont val="Arial"/>
        <family val="2"/>
      </rPr>
      <t>CAPITAL LETTERS</t>
    </r>
  </si>
  <si>
    <r>
      <rPr>
        <sz val="10"/>
        <rFont val="Arial"/>
        <family val="2"/>
      </rPr>
      <t>Currency Code</t>
    </r>
    <r>
      <rPr>
        <b/>
        <sz val="10"/>
        <rFont val="Arial"/>
        <family val="2"/>
      </rPr>
      <t xml:space="preserve"> in CAPITAL LETTERS</t>
    </r>
  </si>
  <si>
    <t>Checking / Savings /
Other</t>
  </si>
  <si>
    <t>Please do NOT use space, slash, dash, dots, special characters!</t>
  </si>
  <si>
    <r>
      <rPr>
        <b/>
        <sz val="10"/>
        <rFont val="Arial"/>
        <family val="2"/>
      </rPr>
      <t>Purpose of payment</t>
    </r>
    <r>
      <rPr>
        <sz val="10"/>
        <rFont val="Arial"/>
        <family val="2"/>
      </rPr>
      <t xml:space="preserve"> code and/or
</t>
    </r>
    <r>
      <rPr>
        <b/>
        <sz val="10"/>
        <rFont val="Arial"/>
        <family val="2"/>
      </rPr>
      <t>Correspondent Bank</t>
    </r>
    <r>
      <rPr>
        <sz val="10"/>
        <rFont val="Arial"/>
        <family val="2"/>
      </rPr>
      <t xml:space="preserve"> currency, SWIFT code and name</t>
    </r>
  </si>
  <si>
    <r>
      <t xml:space="preserve">Name of the
</t>
    </r>
    <r>
      <rPr>
        <b/>
        <sz val="10"/>
        <rFont val="Arial"/>
        <family val="2"/>
      </rPr>
      <t>pay-through bank</t>
    </r>
    <r>
      <rPr>
        <sz val="10"/>
        <rFont val="Arial"/>
        <family val="2"/>
      </rPr>
      <t xml:space="preserve">
in CAPITAL LETTERS</t>
    </r>
  </si>
  <si>
    <r>
      <t xml:space="preserve">Correspondent Swift/BIC code </t>
    </r>
    <r>
      <rPr>
        <b/>
        <sz val="10"/>
        <rFont val="Arial"/>
        <family val="2"/>
      </rPr>
      <t>in CAPITAL LETTERS</t>
    </r>
  </si>
  <si>
    <t>Please indicate the IBAN only, or the Account number only,
but not both!
IF no intermediary bank is used, leave empty!</t>
  </si>
  <si>
    <t>Check Digits
in IBAN</t>
  </si>
  <si>
    <t>Leave empty
just information</t>
  </si>
  <si>
    <t>empty = 1</t>
  </si>
  <si>
    <t>Automatically filled
from PoP code</t>
  </si>
  <si>
    <t>Automatically filled
from PoP code if long text</t>
  </si>
  <si>
    <t>Y / N / [BLANK] / empty</t>
  </si>
  <si>
    <t>Autofilled</t>
  </si>
  <si>
    <t>If AN column starts with a country code, IBAN is inserted here</t>
  </si>
  <si>
    <t>Account is parsed or inserted.</t>
  </si>
  <si>
    <t>Historical name of the bank</t>
  </si>
  <si>
    <t>Has to be exact</t>
  </si>
  <si>
    <t>Swift Code</t>
  </si>
  <si>
    <t>SWIFT /
 ABA /
 OTHER</t>
  </si>
  <si>
    <r>
      <rPr>
        <b/>
        <sz val="10"/>
        <rFont val="Arial"/>
        <family val="2"/>
      </rPr>
      <t>Branch address</t>
    </r>
    <r>
      <rPr>
        <sz val="10"/>
        <rFont val="Arial"/>
        <family val="2"/>
      </rPr>
      <t xml:space="preserve">
Copy, Right click, press V
or insert as Value</t>
    </r>
  </si>
  <si>
    <t>Only if address line 1 is very very very long</t>
  </si>
  <si>
    <t>Mostly for Kosovo</t>
  </si>
  <si>
    <t>Swift 
(Autofilled)</t>
  </si>
  <si>
    <t>can be local Swift code</t>
  </si>
  <si>
    <t>Branch description</t>
  </si>
  <si>
    <t>just to see if branch can be used</t>
  </si>
  <si>
    <r>
      <t xml:space="preserve">Type of the attachment: </t>
    </r>
    <r>
      <rPr>
        <b/>
        <sz val="10"/>
        <color theme="1"/>
        <rFont val="Arial"/>
        <family val="2"/>
      </rPr>
      <t>File</t>
    </r>
    <r>
      <rPr>
        <sz val="10"/>
        <color theme="1"/>
        <rFont val="Arial"/>
        <family val="2"/>
      </rPr>
      <t xml:space="preserve"> / URL / Text</t>
    </r>
  </si>
  <si>
    <t>Y/N</t>
  </si>
  <si>
    <t>Automatically filled with Yes</t>
  </si>
  <si>
    <t>leave blank</t>
  </si>
  <si>
    <t>IBAN country code matching country</t>
  </si>
  <si>
    <t>Account number length</t>
  </si>
  <si>
    <t>Intermed.
IBAN length</t>
  </si>
  <si>
    <t>Intermed. IBAN country code matching country</t>
  </si>
  <si>
    <t>Intermed.
Account number length</t>
  </si>
  <si>
    <t>BBAN check digit for UEMOA countries</t>
  </si>
  <si>
    <t>BBAN check digit for CEMAC countries</t>
  </si>
  <si>
    <t>Any further information that you think would make the payment succesful</t>
  </si>
  <si>
    <t>123456</t>
  </si>
  <si>
    <t>Bank Transfer</t>
  </si>
  <si>
    <t>COMMERCIAL BANK OF ERITREA</t>
  </si>
  <si>
    <t>LIBERTY AVENUE BRANCH</t>
  </si>
  <si>
    <t>212 LIBERTY AVENUE, ASMARA, ERITREA</t>
  </si>
  <si>
    <t>CBERERAIXXX</t>
  </si>
  <si>
    <t>USD CORRESP CITIUS33 CITIBANK NA</t>
  </si>
  <si>
    <t>SWIFT</t>
  </si>
  <si>
    <t>212 LIBERTY AVENUE</t>
  </si>
  <si>
    <t>ASMARA</t>
  </si>
  <si>
    <t>Example 2</t>
  </si>
  <si>
    <t>ABA</t>
  </si>
  <si>
    <t>Start HERE    &gt;&gt;&gt;&gt;&gt;</t>
  </si>
  <si>
    <t>Please attach the LOA contract &amp; the non-profit certification to your request!</t>
  </si>
  <si>
    <t>Record Type</t>
  </si>
  <si>
    <t>Supplier Address</t>
  </si>
  <si>
    <t>Supplier Country</t>
  </si>
  <si>
    <t>Supplier Contact Details (Phone - Email - Webpage)</t>
  </si>
  <si>
    <t>Supplier Tax ID</t>
  </si>
  <si>
    <t>You might also need to send the bank statement.</t>
  </si>
  <si>
    <t>EXACT Bank Account Holder Name</t>
  </si>
  <si>
    <t>Bank Account Number</t>
  </si>
  <si>
    <t>Bank / Branch Code</t>
  </si>
  <si>
    <t>Branch Name / Address</t>
  </si>
  <si>
    <t>Curr-ency</t>
  </si>
  <si>
    <t>Please send the Excel file + the Certification together!</t>
  </si>
  <si>
    <t xml:space="preserve">    I hereby certify that the information enclosed is correct and that I have the authority to sign this document.</t>
  </si>
  <si>
    <t>Name:</t>
  </si>
  <si>
    <t>Signature:</t>
  </si>
  <si>
    <t>Date:</t>
  </si>
  <si>
    <t>&lt;&lt;&lt; Move blue line down if there are more records to print.</t>
  </si>
  <si>
    <t>The cells are filled in automatically from the BI sheet, but you can overwrite them.</t>
  </si>
  <si>
    <t>If the account name is different from the supplier name, you must provide supporting explanation and documention.</t>
  </si>
  <si>
    <t>only for creation--&gt;</t>
  </si>
  <si>
    <t>Only if Intermediary Bank is used</t>
  </si>
  <si>
    <t>Supplier Bank Acc</t>
  </si>
  <si>
    <t>Supplier Bank Acc Dff</t>
  </si>
  <si>
    <t>Intermediary Acc Supp</t>
  </si>
  <si>
    <t>Supplier Bank Acc Status</t>
  </si>
  <si>
    <t>Intermediary Acc Supp Status</t>
  </si>
  <si>
    <t>Supplier Bank Acc Update Mode</t>
  </si>
  <si>
    <t>Account Id Supplier Bank Acc</t>
  </si>
  <si>
    <t>Assignment Id Supplier Bank Acc</t>
  </si>
  <si>
    <t>Bank Country Header</t>
  </si>
  <si>
    <t>IBAN Header</t>
  </si>
  <si>
    <t>Account Number Header</t>
  </si>
  <si>
    <t>Account Name Header</t>
  </si>
  <si>
    <t xml:space="preserve">Bank Name Header </t>
  </si>
  <si>
    <t xml:space="preserve">Branch Name Header </t>
  </si>
  <si>
    <t xml:space="preserve">Swift/BIC Code Header </t>
  </si>
  <si>
    <t>Account Currency Header</t>
  </si>
  <si>
    <t>Account Type Header</t>
  </si>
  <si>
    <t>Tax ID Header</t>
  </si>
  <si>
    <t>Placeholder</t>
  </si>
  <si>
    <t>Intermediary Bank Name Header</t>
  </si>
  <si>
    <t>Intermediary Swift/BIC Code Header</t>
  </si>
  <si>
    <r>
      <t xml:space="preserve">Intermediary IBAN </t>
    </r>
    <r>
      <rPr>
        <b/>
        <sz val="10"/>
        <color rgb="FFFF0000"/>
        <rFont val="Arial"/>
        <family val="2"/>
      </rPr>
      <t>OR</t>
    </r>
    <r>
      <rPr>
        <b/>
        <sz val="10"/>
        <rFont val="Arial"/>
        <family val="2"/>
      </rPr>
      <t xml:space="preserve"> Account</t>
    </r>
  </si>
  <si>
    <t>Check Digits Supplier Bank Acc</t>
  </si>
  <si>
    <t>Start Date Header</t>
  </si>
  <si>
    <t>End Date Header</t>
  </si>
  <si>
    <t>Priority Supplier Bank Acc</t>
  </si>
  <si>
    <t>FTX - Line 1 Header</t>
  </si>
  <si>
    <t>FTX - Line 2 Header</t>
  </si>
  <si>
    <t>Use Intermediate Header</t>
  </si>
  <si>
    <t>Intermediary Acc Supp Update Mode</t>
  </si>
  <si>
    <t>Account Id Intermediary Acc Supp</t>
  </si>
  <si>
    <t>Country Intermediary Acc Supp</t>
  </si>
  <si>
    <t>IBAN Intermediary Acc Supp</t>
  </si>
  <si>
    <t>Account Num Intermediary Acc Supp</t>
  </si>
  <si>
    <t>Alt Bank Name Supplier Bank Acc</t>
  </si>
  <si>
    <t>Bank Short Name Supplier Bank Acc</t>
  </si>
  <si>
    <t>Bank Name Header</t>
  </si>
  <si>
    <t>Bank Number Supplier Bank Acc</t>
  </si>
  <si>
    <t>Branch Number Supplier Bank Acc</t>
  </si>
  <si>
    <t>Branch Name Header</t>
  </si>
  <si>
    <t>Swift/BIC Code Header</t>
  </si>
  <si>
    <t>Branch Type Supplier Bank Acc</t>
  </si>
  <si>
    <t>Address Line1 Supplier Branch</t>
  </si>
  <si>
    <t>Address Line2 Supplier Branch</t>
  </si>
  <si>
    <t>City Supplier Branch</t>
  </si>
  <si>
    <t>Province Supplier Branch</t>
  </si>
  <si>
    <t>Postal Code Branch Header</t>
  </si>
  <si>
    <t>Address Line3 Supplier Branch</t>
  </si>
  <si>
    <t>Branch EFT Number Supplier Bank Acc</t>
  </si>
  <si>
    <t>Alt Branch Name Supplier Bank Acc</t>
  </si>
  <si>
    <t>Branch Desc Supplier Bank Acc</t>
  </si>
  <si>
    <t>End Date Supplier Branch</t>
  </si>
  <si>
    <t>SEPA Header</t>
  </si>
  <si>
    <t>Foreign Payments Supplier Bank Acc</t>
  </si>
  <si>
    <t>Bank Id Supplier Bank Acc</t>
  </si>
  <si>
    <t>Automatically filled from Supplier Details sheet.
If you need to insert banking details for existing supplier, fill in the grey fields.</t>
  </si>
  <si>
    <t>Placeholder for IBAN</t>
  </si>
  <si>
    <t>Placeholder for account number</t>
  </si>
  <si>
    <t>Real upload /download field</t>
  </si>
  <si>
    <r>
      <rPr>
        <b/>
        <sz val="10"/>
        <color rgb="FFFF0000"/>
        <rFont val="Arial"/>
        <family val="2"/>
      </rPr>
      <t>Exact</t>
    </r>
    <r>
      <rPr>
        <b/>
        <sz val="10"/>
        <rFont val="Arial"/>
        <family val="2"/>
      </rPr>
      <t xml:space="preserve"> Bank Account Holder Name
in CAPITAL LETTERS
</t>
    </r>
    <r>
      <rPr>
        <sz val="10"/>
        <rFont val="Arial"/>
        <family val="2"/>
      </rPr>
      <t>(Please copy exactly
from the</t>
    </r>
    <r>
      <rPr>
        <b/>
        <sz val="10"/>
        <rFont val="Arial"/>
        <family val="2"/>
      </rPr>
      <t xml:space="preserve"> bank statement</t>
    </r>
    <r>
      <rPr>
        <sz val="10"/>
        <rFont val="Arial"/>
        <family val="2"/>
      </rPr>
      <t>)</t>
    </r>
  </si>
  <si>
    <t>Placeholder for Sort / Branch code</t>
  </si>
  <si>
    <t>Placeholder for Bank Name</t>
  </si>
  <si>
    <t>Placeholder for Branch Name</t>
  </si>
  <si>
    <t>Placeholder for Branch Address</t>
  </si>
  <si>
    <t>Placeholder for Swift code</t>
  </si>
  <si>
    <t>POP code</t>
  </si>
  <si>
    <t>Name of the
pay-through bank
in CAPITAL LETTERS</t>
  </si>
  <si>
    <t>Correspondent Swift/BIC code in CAPITAL LETTERS</t>
  </si>
  <si>
    <t>Please indicate the IBAN only, or the Account number only,
but not both!</t>
  </si>
  <si>
    <r>
      <rPr>
        <b/>
        <sz val="10"/>
        <rFont val="Arial"/>
        <family val="2"/>
      </rPr>
      <t>Branch address</t>
    </r>
    <r>
      <rPr>
        <sz val="10"/>
        <rFont val="Arial"/>
        <family val="2"/>
      </rPr>
      <t xml:space="preserve">
Copy, Right click, press V</t>
    </r>
  </si>
  <si>
    <t>Only for Kosovo</t>
  </si>
  <si>
    <t>only a placeholder so that the fields align the same way as on the BI sheet</t>
  </si>
  <si>
    <t>Employee</t>
  </si>
  <si>
    <t>PERSON'S NAME</t>
  </si>
  <si>
    <t>3036011</t>
  </si>
  <si>
    <t>United Kingdom</t>
  </si>
  <si>
    <t>GB30CITI18500817853882</t>
  </si>
  <si>
    <t>17853882</t>
  </si>
  <si>
    <t>LUDWIG VAN BEETHOVEN</t>
  </si>
  <si>
    <t>185008</t>
  </si>
  <si>
    <t>CITIBANK N.A.</t>
  </si>
  <si>
    <t>LONDON, CANARY WHARF E14</t>
  </si>
  <si>
    <t>33 CANADA SQUARE, CANARY WHARF, LONDON, E14 5LB</t>
  </si>
  <si>
    <t>CITIGB2L</t>
  </si>
  <si>
    <t>GBP</t>
  </si>
  <si>
    <t>Code</t>
  </si>
  <si>
    <t>Paygroup code</t>
  </si>
  <si>
    <t>Supplier activation code</t>
  </si>
  <si>
    <t>Payment method</t>
  </si>
  <si>
    <t>Currency code</t>
  </si>
  <si>
    <t>Currency name</t>
  </si>
  <si>
    <t>Pay on:</t>
  </si>
  <si>
    <t>Update Mode</t>
  </si>
  <si>
    <t>Invoice Match Option</t>
  </si>
  <si>
    <t>LOA</t>
  </si>
  <si>
    <t>Email</t>
  </si>
  <si>
    <t>USA States</t>
  </si>
  <si>
    <t>DontInsert</t>
  </si>
  <si>
    <t>FileUpload</t>
  </si>
  <si>
    <t>BranchNameInstr</t>
  </si>
  <si>
    <t>SaudiArabia</t>
  </si>
  <si>
    <t>Colonies</t>
  </si>
  <si>
    <t>phone country code</t>
  </si>
  <si>
    <t>AF</t>
  </si>
  <si>
    <t>Afghanistan</t>
  </si>
  <si>
    <t>HQ</t>
  </si>
  <si>
    <t>AE - United Arab Emirates</t>
  </si>
  <si>
    <t>FNUAE</t>
  </si>
  <si>
    <t>0093</t>
  </si>
  <si>
    <t>eBanking (Manual)</t>
  </si>
  <si>
    <t>AED</t>
  </si>
  <si>
    <t>UAE Dirham</t>
  </si>
  <si>
    <t>Receipt</t>
  </si>
  <si>
    <t>Civil Society</t>
  </si>
  <si>
    <t>CS</t>
  </si>
  <si>
    <t>Audit/Accounting</t>
  </si>
  <si>
    <t>Purchase Order</t>
  </si>
  <si>
    <t>AK</t>
  </si>
  <si>
    <t>Alaska</t>
  </si>
  <si>
    <t>.</t>
  </si>
  <si>
    <t>Mexico</t>
  </si>
  <si>
    <t>EOS POP CODE</t>
  </si>
  <si>
    <t>End of service</t>
  </si>
  <si>
    <t>Guernsey</t>
  </si>
  <si>
    <t>AX</t>
  </si>
  <si>
    <t>Aland Islands</t>
  </si>
  <si>
    <t>AF - Afghanistan</t>
  </si>
  <si>
    <t>FAAFG</t>
  </si>
  <si>
    <t>00358</t>
  </si>
  <si>
    <t>AFN</t>
  </si>
  <si>
    <t>Afghanis</t>
  </si>
  <si>
    <t>Franchise</t>
  </si>
  <si>
    <t>FR</t>
  </si>
  <si>
    <t>Authorized Agent</t>
  </si>
  <si>
    <t>Update</t>
  </si>
  <si>
    <t>AL</t>
  </si>
  <si>
    <t>Alabama</t>
  </si>
  <si>
    <t xml:space="preserve"> </t>
  </si>
  <si>
    <t>URL</t>
  </si>
  <si>
    <t>Peru</t>
  </si>
  <si>
    <t>SAL POP CODE</t>
  </si>
  <si>
    <t xml:space="preserve">Salary </t>
  </si>
  <si>
    <t>Isle of Man</t>
  </si>
  <si>
    <t>Albania</t>
  </si>
  <si>
    <t>AM - Armenia</t>
  </si>
  <si>
    <t>FEARM</t>
  </si>
  <si>
    <t>00355</t>
  </si>
  <si>
    <t>ALL</t>
  </si>
  <si>
    <t>Lek</t>
  </si>
  <si>
    <t>Government Entity</t>
  </si>
  <si>
    <t>GE</t>
  </si>
  <si>
    <t>Consulting Company</t>
  </si>
  <si>
    <t>Assign</t>
  </si>
  <si>
    <t>AR</t>
  </si>
  <si>
    <t>Arkansas</t>
  </si>
  <si>
    <t>Text</t>
  </si>
  <si>
    <t>Indonesia</t>
  </si>
  <si>
    <t>ALW POP CODE</t>
  </si>
  <si>
    <t xml:space="preserve">Allowance </t>
  </si>
  <si>
    <t>Jersey</t>
  </si>
  <si>
    <t>DZ</t>
  </si>
  <si>
    <t>Algeria</t>
  </si>
  <si>
    <t>AO - Angola</t>
  </si>
  <si>
    <t>FRANG</t>
  </si>
  <si>
    <t>00213</t>
  </si>
  <si>
    <t>Casual Labor</t>
  </si>
  <si>
    <t>UNDP - ASR</t>
  </si>
  <si>
    <t>AMD</t>
  </si>
  <si>
    <t>Armenian Dram</t>
  </si>
  <si>
    <t>Government Assisted Firm/Institute</t>
  </si>
  <si>
    <t>GO</t>
  </si>
  <si>
    <t>Design</t>
  </si>
  <si>
    <t>AZ</t>
  </si>
  <si>
    <t>Arizona</t>
  </si>
  <si>
    <t>/</t>
  </si>
  <si>
    <t>BON POP CODE</t>
  </si>
  <si>
    <t>Bonus</t>
  </si>
  <si>
    <t>French Guiana</t>
  </si>
  <si>
    <t>AS</t>
  </si>
  <si>
    <t>American Samoa</t>
  </si>
  <si>
    <t>AR - Argentina</t>
  </si>
  <si>
    <t>FLARG</t>
  </si>
  <si>
    <t>001-684</t>
  </si>
  <si>
    <t>HR Settlements</t>
  </si>
  <si>
    <t>Cash</t>
  </si>
  <si>
    <t>ANG</t>
  </si>
  <si>
    <t>Netherlands Antillian Guilder</t>
  </si>
  <si>
    <t>IN</t>
  </si>
  <si>
    <t>CA</t>
  </si>
  <si>
    <t>California</t>
  </si>
  <si>
    <t>–</t>
  </si>
  <si>
    <t>COM POP CODE</t>
  </si>
  <si>
    <t>Commission</t>
  </si>
  <si>
    <t>French Polynesia</t>
  </si>
  <si>
    <t>AD</t>
  </si>
  <si>
    <t>Andorra</t>
  </si>
  <si>
    <t>AZ - Azerbaijan</t>
  </si>
  <si>
    <t>FEAZE</t>
  </si>
  <si>
    <t>00376</t>
  </si>
  <si>
    <t>Other Settlements</t>
  </si>
  <si>
    <t>Mobile Wallet</t>
  </si>
  <si>
    <t>ANY</t>
  </si>
  <si>
    <t>Multinational Corporation</t>
  </si>
  <si>
    <t>MC</t>
  </si>
  <si>
    <t>Government-Assisted Entity</t>
  </si>
  <si>
    <t>CO</t>
  </si>
  <si>
    <t>Colorado</t>
  </si>
  <si>
    <t>:</t>
  </si>
  <si>
    <t>COP POP CODE</t>
  </si>
  <si>
    <t>Compensation</t>
  </si>
  <si>
    <t>French Southern Territories</t>
  </si>
  <si>
    <t>AO</t>
  </si>
  <si>
    <t>Angola</t>
  </si>
  <si>
    <t>BB - Barbados</t>
  </si>
  <si>
    <t>FLBAR</t>
  </si>
  <si>
    <t>00244</t>
  </si>
  <si>
    <t>Tax Settlements</t>
  </si>
  <si>
    <t>Supplier type</t>
  </si>
  <si>
    <t>Vendor type</t>
  </si>
  <si>
    <t>AOA</t>
  </si>
  <si>
    <t>Kwanza(1)</t>
  </si>
  <si>
    <t>Non-Governmental Organization</t>
  </si>
  <si>
    <t>NG</t>
  </si>
  <si>
    <t>Individual</t>
  </si>
  <si>
    <t>CT</t>
  </si>
  <si>
    <t>Connecticut</t>
  </si>
  <si>
    <t>;</t>
  </si>
  <si>
    <t>OVT POP CODE</t>
  </si>
  <si>
    <t>Overtime</t>
  </si>
  <si>
    <t>Guadeloupe</t>
  </si>
  <si>
    <t>AI</t>
  </si>
  <si>
    <t>Anguilla</t>
  </si>
  <si>
    <t>BD - Bangladesh</t>
  </si>
  <si>
    <t>FABGD</t>
  </si>
  <si>
    <t>001-264</t>
  </si>
  <si>
    <t>ARS</t>
  </si>
  <si>
    <t>Argentine Peso</t>
  </si>
  <si>
    <t>Not for Profit Organization</t>
  </si>
  <si>
    <t>NP</t>
  </si>
  <si>
    <t>DC</t>
  </si>
  <si>
    <t>District of Columbia; Washington</t>
  </si>
  <si>
    <t>(</t>
  </si>
  <si>
    <t>TKT POP CODE</t>
  </si>
  <si>
    <t>Tickets</t>
  </si>
  <si>
    <t>Martinique</t>
  </si>
  <si>
    <t>AQ</t>
  </si>
  <si>
    <t>Antarctica</t>
  </si>
  <si>
    <t>BE - Belgium</t>
  </si>
  <si>
    <t>LOB</t>
  </si>
  <si>
    <t>00672</t>
  </si>
  <si>
    <t>INDIVIDUAL</t>
  </si>
  <si>
    <t>ATS</t>
  </si>
  <si>
    <t>Schilling</t>
  </si>
  <si>
    <t>Other</t>
  </si>
  <si>
    <t>OT</t>
  </si>
  <si>
    <t>Manufacturer</t>
  </si>
  <si>
    <t>DE</t>
  </si>
  <si>
    <t>Delaware</t>
  </si>
  <si>
    <t>)</t>
  </si>
  <si>
    <t>CRP POP CODE</t>
  </si>
  <si>
    <t>Credit Card payment</t>
  </si>
  <si>
    <t>Mayotte</t>
  </si>
  <si>
    <t>AG</t>
  </si>
  <si>
    <t>Antigua and Barbuda</t>
  </si>
  <si>
    <t>BF - Burkina Faso</t>
  </si>
  <si>
    <t>FRBKF</t>
  </si>
  <si>
    <t>001-268</t>
  </si>
  <si>
    <t>Traveler</t>
  </si>
  <si>
    <t>Non Staff Traveller</t>
  </si>
  <si>
    <t>NST</t>
  </si>
  <si>
    <t>AUD</t>
  </si>
  <si>
    <t>Australian Dollar</t>
  </si>
  <si>
    <t>Partnership</t>
  </si>
  <si>
    <t>PA</t>
  </si>
  <si>
    <t>FL</t>
  </si>
  <si>
    <t>Florida</t>
  </si>
  <si>
    <t>&amp;</t>
  </si>
  <si>
    <t>MIS POP CODE</t>
  </si>
  <si>
    <t>Miscellaneous</t>
  </si>
  <si>
    <t>New Caledonia</t>
  </si>
  <si>
    <t>Argentina</t>
  </si>
  <si>
    <t>BI - Burundi</t>
  </si>
  <si>
    <t>FRBDI</t>
  </si>
  <si>
    <t>0054</t>
  </si>
  <si>
    <t>Petty Cash Account</t>
  </si>
  <si>
    <t>Petty Cash</t>
  </si>
  <si>
    <t>PETTY CASH</t>
  </si>
  <si>
    <t>AWG</t>
  </si>
  <si>
    <t>Aruban Guilder</t>
  </si>
  <si>
    <t>Public Limited Liability Company</t>
  </si>
  <si>
    <t>PC</t>
  </si>
  <si>
    <t>GA</t>
  </si>
  <si>
    <t>Georgia</t>
  </si>
  <si>
    <t>'</t>
  </si>
  <si>
    <t>REM POP CODE</t>
  </si>
  <si>
    <t>REM - Remittance / Family maintenance</t>
  </si>
  <si>
    <t>Saint Barthelemy</t>
  </si>
  <si>
    <t>AM</t>
  </si>
  <si>
    <t>Armenia</t>
  </si>
  <si>
    <t>BJ - Benin</t>
  </si>
  <si>
    <t>FRBEN</t>
  </si>
  <si>
    <t>00374</t>
  </si>
  <si>
    <t>Fellow</t>
  </si>
  <si>
    <t>AZN</t>
  </si>
  <si>
    <t>New Manat</t>
  </si>
  <si>
    <t>PR</t>
  </si>
  <si>
    <t>Other Not for Profit Organization</t>
  </si>
  <si>
    <t>HI</t>
  </si>
  <si>
    <t>Hawaii</t>
  </si>
  <si>
    <t>"</t>
  </si>
  <si>
    <t>STO POP CODE</t>
  </si>
  <si>
    <t>Standing Order</t>
  </si>
  <si>
    <t>Saint Martin (French part)</t>
  </si>
  <si>
    <t>AW</t>
  </si>
  <si>
    <t>Aruba</t>
  </si>
  <si>
    <t>BO - Bolivia</t>
  </si>
  <si>
    <t>FLBOL</t>
  </si>
  <si>
    <t>00297</t>
  </si>
  <si>
    <t>BENEFICIARIES (GRANT)</t>
  </si>
  <si>
    <t>BAM</t>
  </si>
  <si>
    <t>Convertible Marks</t>
  </si>
  <si>
    <t>State Enterprise</t>
  </si>
  <si>
    <t>SE</t>
  </si>
  <si>
    <t>Publishing</t>
  </si>
  <si>
    <t>IA</t>
  </si>
  <si>
    <t>Iowa</t>
  </si>
  <si>
    <t>_</t>
  </si>
  <si>
    <t>LOP POP CODE</t>
  </si>
  <si>
    <t>Loan repayment</t>
  </si>
  <si>
    <t>Saint Pierre and Miquelon</t>
  </si>
  <si>
    <t>AU</t>
  </si>
  <si>
    <t>Australia</t>
  </si>
  <si>
    <t>BR - Brazil</t>
  </si>
  <si>
    <t>FLBRA</t>
  </si>
  <si>
    <t>0061</t>
  </si>
  <si>
    <t>BBD</t>
  </si>
  <si>
    <t>Barbados Dollar</t>
  </si>
  <si>
    <t>University</t>
  </si>
  <si>
    <t>UN</t>
  </si>
  <si>
    <t>Research</t>
  </si>
  <si>
    <t>ID</t>
  </si>
  <si>
    <t>Idaho</t>
  </si>
  <si>
    <t>[</t>
  </si>
  <si>
    <t>POI POP CODE</t>
  </si>
  <si>
    <t>Payment for Investment</t>
  </si>
  <si>
    <t>Wallis and Futuna</t>
  </si>
  <si>
    <t>AT</t>
  </si>
  <si>
    <t>Austria</t>
  </si>
  <si>
    <t>BT - Bhutan</t>
  </si>
  <si>
    <t>FABHU</t>
  </si>
  <si>
    <t>0043</t>
  </si>
  <si>
    <t>BDT</t>
  </si>
  <si>
    <t>Taka</t>
  </si>
  <si>
    <t>IL</t>
  </si>
  <si>
    <t>Illinois</t>
  </si>
  <si>
    <t>]</t>
  </si>
  <si>
    <t>DOP POP CODE</t>
  </si>
  <si>
    <t xml:space="preserve">Down payment </t>
  </si>
  <si>
    <t>Azerbaijan</t>
  </si>
  <si>
    <t>BW - Botswana</t>
  </si>
  <si>
    <t>FRBOT</t>
  </si>
  <si>
    <t>00994</t>
  </si>
  <si>
    <t>BEF</t>
  </si>
  <si>
    <t>Belgian Franc</t>
  </si>
  <si>
    <t>Software Support</t>
  </si>
  <si>
    <t>Indiana</t>
  </si>
  <si>
    <t>|</t>
  </si>
  <si>
    <t>ADP POP CODE</t>
  </si>
  <si>
    <t>Advance payment</t>
  </si>
  <si>
    <t>BS</t>
  </si>
  <si>
    <t>Bahamas</t>
  </si>
  <si>
    <t>CD - DR Congo</t>
  </si>
  <si>
    <t>FRDRC</t>
  </si>
  <si>
    <t>001-242</t>
  </si>
  <si>
    <t>BGN</t>
  </si>
  <si>
    <t>New Leva (Bulgaria)</t>
  </si>
  <si>
    <t>Trader</t>
  </si>
  <si>
    <t>KS</t>
  </si>
  <si>
    <t>Kansas</t>
  </si>
  <si>
    <t>`</t>
  </si>
  <si>
    <t>CAR POP CODE</t>
  </si>
  <si>
    <t xml:space="preserve"> Cargo Services</t>
  </si>
  <si>
    <t>BH</t>
  </si>
  <si>
    <t>Bahrain</t>
  </si>
  <si>
    <t>CF - Central African Republic</t>
  </si>
  <si>
    <t>FRCAF</t>
  </si>
  <si>
    <t>00973</t>
  </si>
  <si>
    <t>BHD</t>
  </si>
  <si>
    <t>Bahraini Dinar</t>
  </si>
  <si>
    <t>UN Agency</t>
  </si>
  <si>
    <t>KY</t>
  </si>
  <si>
    <t>Kentucky</t>
  </si>
  <si>
    <t>+</t>
  </si>
  <si>
    <t>BRT POP CODE</t>
  </si>
  <si>
    <t xml:space="preserve">Business related payment </t>
  </si>
  <si>
    <t>BD</t>
  </si>
  <si>
    <t>Bangladesh</t>
  </si>
  <si>
    <t>CG - Congo</t>
  </si>
  <si>
    <t>FRCON</t>
  </si>
  <si>
    <t>00880</t>
  </si>
  <si>
    <t>BIF</t>
  </si>
  <si>
    <t>Burundi Franc</t>
  </si>
  <si>
    <t>University/Research Institution</t>
  </si>
  <si>
    <t>LA</t>
  </si>
  <si>
    <t>Louisiana</t>
  </si>
  <si>
    <t>~</t>
  </si>
  <si>
    <t>INV POP CODE</t>
  </si>
  <si>
    <t>Invoice settlement</t>
  </si>
  <si>
    <t>BB</t>
  </si>
  <si>
    <t>Barbados</t>
  </si>
  <si>
    <t>CH - Switzerland</t>
  </si>
  <si>
    <t>LOG</t>
  </si>
  <si>
    <t>001-246</t>
  </si>
  <si>
    <t>BMD</t>
  </si>
  <si>
    <t>Bermudian Dollar (Bermuda Dollar)</t>
  </si>
  <si>
    <t>MA</t>
  </si>
  <si>
    <t>Massachusetts</t>
  </si>
  <si>
    <t>^</t>
  </si>
  <si>
    <t>BY</t>
  </si>
  <si>
    <t>Belarus</t>
  </si>
  <si>
    <t>CI - Cote d'Ivoire</t>
  </si>
  <si>
    <t>FRIVC</t>
  </si>
  <si>
    <t>00375</t>
  </si>
  <si>
    <t>BND</t>
  </si>
  <si>
    <t>Brunei Dollar</t>
  </si>
  <si>
    <t>Please don't modify this sheet, these information need to be precise.</t>
  </si>
  <si>
    <t>MD</t>
  </si>
  <si>
    <t>Maryland</t>
  </si>
  <si>
    <t>%</t>
  </si>
  <si>
    <t>BE</t>
  </si>
  <si>
    <t>Belgium</t>
  </si>
  <si>
    <t>CM - Cameroon</t>
  </si>
  <si>
    <t>FRCMR</t>
  </si>
  <si>
    <t>0032</t>
  </si>
  <si>
    <t>BOB</t>
  </si>
  <si>
    <t>Boliviano</t>
  </si>
  <si>
    <t>ME</t>
  </si>
  <si>
    <t>Maine</t>
  </si>
  <si>
    <t>#</t>
  </si>
  <si>
    <t>BZ</t>
  </si>
  <si>
    <t>Belize</t>
  </si>
  <si>
    <t>CN - China</t>
  </si>
  <si>
    <t>FACPR</t>
  </si>
  <si>
    <t>00501</t>
  </si>
  <si>
    <t>BRL</t>
  </si>
  <si>
    <t>Brazilian Real</t>
  </si>
  <si>
    <t>MI</t>
  </si>
  <si>
    <t>Michigan</t>
  </si>
  <si>
    <t>&lt;</t>
  </si>
  <si>
    <t>BJ</t>
  </si>
  <si>
    <t>Benin</t>
  </si>
  <si>
    <t>CO - Colombia</t>
  </si>
  <si>
    <t>FLCOL</t>
  </si>
  <si>
    <t>00229</t>
  </si>
  <si>
    <t>BSD</t>
  </si>
  <si>
    <t>Bahamian Dollar</t>
  </si>
  <si>
    <t>MN</t>
  </si>
  <si>
    <t>Minnesota</t>
  </si>
  <si>
    <t>&gt;</t>
  </si>
  <si>
    <t>BM</t>
  </si>
  <si>
    <t>Bermuda</t>
  </si>
  <si>
    <t>CR - Costa Rica</t>
  </si>
  <si>
    <t>FLCOS</t>
  </si>
  <si>
    <t>001-441</t>
  </si>
  <si>
    <t>Checking</t>
  </si>
  <si>
    <t>BTN</t>
  </si>
  <si>
    <t>Ngultrum</t>
  </si>
  <si>
    <t>MO</t>
  </si>
  <si>
    <t>Missouri</t>
  </si>
  <si>
    <t>@</t>
  </si>
  <si>
    <t>BT</t>
  </si>
  <si>
    <t>Bhutan</t>
  </si>
  <si>
    <t>CU - Cuba</t>
  </si>
  <si>
    <t>FLCUB</t>
  </si>
  <si>
    <t>00975</t>
  </si>
  <si>
    <t>Savings</t>
  </si>
  <si>
    <t>BUD</t>
  </si>
  <si>
    <t>USD Budgetary Rate</t>
  </si>
  <si>
    <t>MS</t>
  </si>
  <si>
    <t>Mississippi</t>
  </si>
  <si>
    <t>!</t>
  </si>
  <si>
    <t>BO</t>
  </si>
  <si>
    <t>Bolivia, Plurinational State of</t>
  </si>
  <si>
    <t>CV - Cape Verde</t>
  </si>
  <si>
    <t>FRCVI</t>
  </si>
  <si>
    <t>00591</t>
  </si>
  <si>
    <t>BWP</t>
  </si>
  <si>
    <t>Pula</t>
  </si>
  <si>
    <t>MT</t>
  </si>
  <si>
    <t>Montana</t>
  </si>
  <si>
    <t>}</t>
  </si>
  <si>
    <t>BQ</t>
  </si>
  <si>
    <t>Bonaire, Sint Eustatius and Saba</t>
  </si>
  <si>
    <t>DJ - Djibouti</t>
  </si>
  <si>
    <t>FRDJI</t>
  </si>
  <si>
    <t>BYN</t>
  </si>
  <si>
    <t xml:space="preserve">Belarussion New Ruble </t>
  </si>
  <si>
    <t>NC</t>
  </si>
  <si>
    <t>North Carolina</t>
  </si>
  <si>
    <t>{</t>
  </si>
  <si>
    <t>BA</t>
  </si>
  <si>
    <t>Bosnia and Herzegovina</t>
  </si>
  <si>
    <t>DO - Dominican Republic</t>
  </si>
  <si>
    <t>FLDOM</t>
  </si>
  <si>
    <t>00387</t>
  </si>
  <si>
    <t>BZD</t>
  </si>
  <si>
    <t>Belize Dollar</t>
  </si>
  <si>
    <t>ND</t>
  </si>
  <si>
    <t>North Dakota</t>
  </si>
  <si>
    <t>=</t>
  </si>
  <si>
    <t>BW</t>
  </si>
  <si>
    <t>Botswana</t>
  </si>
  <si>
    <t>DZ - Algeria</t>
  </si>
  <si>
    <t>FNALG</t>
  </si>
  <si>
    <t>00267</t>
  </si>
  <si>
    <t>Inactive Reason</t>
  </si>
  <si>
    <t>Intermediary</t>
  </si>
  <si>
    <t>CAD</t>
  </si>
  <si>
    <t>Canadian Dollar</t>
  </si>
  <si>
    <t>NE</t>
  </si>
  <si>
    <t>Nebraska</t>
  </si>
  <si>
    <t>BV</t>
  </si>
  <si>
    <t>Bouvet Island</t>
  </si>
  <si>
    <t>EC - Ecuador</t>
  </si>
  <si>
    <t>FLECU</t>
  </si>
  <si>
    <t>0055</t>
  </si>
  <si>
    <t>Debarred/ineligible</t>
  </si>
  <si>
    <t>Y</t>
  </si>
  <si>
    <t>CDF</t>
  </si>
  <si>
    <t>Franc Congolais</t>
  </si>
  <si>
    <t>NH</t>
  </si>
  <si>
    <t>New Hampshire</t>
  </si>
  <si>
    <t>BR</t>
  </si>
  <si>
    <t>Brazil</t>
  </si>
  <si>
    <t>FRERI</t>
  </si>
  <si>
    <t>N</t>
  </si>
  <si>
    <t>CHF</t>
  </si>
  <si>
    <t>Swiss Franc</t>
  </si>
  <si>
    <t>NJ</t>
  </si>
  <si>
    <t>New Jersey</t>
  </si>
  <si>
    <t>IO</t>
  </si>
  <si>
    <t>British Indian Ocean Territory</t>
  </si>
  <si>
    <t>ES - Spain</t>
  </si>
  <si>
    <t>00246</t>
  </si>
  <si>
    <t>No longer in business</t>
  </si>
  <si>
    <t>CLP</t>
  </si>
  <si>
    <t>Chilean Peso</t>
  </si>
  <si>
    <t>NM</t>
  </si>
  <si>
    <t>New Mexico</t>
  </si>
  <si>
    <t>BN</t>
  </si>
  <si>
    <t>Brunei Darussalam</t>
  </si>
  <si>
    <t>ET - Ethiopia</t>
  </si>
  <si>
    <t>FRETH</t>
  </si>
  <si>
    <t>00673</t>
  </si>
  <si>
    <t>CNY</t>
  </si>
  <si>
    <t>Yuan Renminbi</t>
  </si>
  <si>
    <t>NV</t>
  </si>
  <si>
    <t>Nevada</t>
  </si>
  <si>
    <t>BG</t>
  </si>
  <si>
    <t>Bulgaria</t>
  </si>
  <si>
    <t>00359</t>
  </si>
  <si>
    <t>Not interested</t>
  </si>
  <si>
    <t>COP</t>
  </si>
  <si>
    <t>Colombian Peso</t>
  </si>
  <si>
    <t>NY</t>
  </si>
  <si>
    <t>New York</t>
  </si>
  <si>
    <t>BF</t>
  </si>
  <si>
    <t>Burkina Faso</t>
  </si>
  <si>
    <t>FJ - Fiji</t>
  </si>
  <si>
    <t>FAFIJ</t>
  </si>
  <si>
    <t>00226</t>
  </si>
  <si>
    <t>Reorganization</t>
  </si>
  <si>
    <t>CRC</t>
  </si>
  <si>
    <t>Costa Rican Colon</t>
  </si>
  <si>
    <t>OH</t>
  </si>
  <si>
    <t>Ohio</t>
  </si>
  <si>
    <t>BI</t>
  </si>
  <si>
    <t>Burundi</t>
  </si>
  <si>
    <t>GA - Gabon</t>
  </si>
  <si>
    <t>FRGAB</t>
  </si>
  <si>
    <t>00257</t>
  </si>
  <si>
    <t>CUC</t>
  </si>
  <si>
    <t>Cuban Convertible Peso</t>
  </si>
  <si>
    <t>OK</t>
  </si>
  <si>
    <t>Oklahoma</t>
  </si>
  <si>
    <t>CV</t>
  </si>
  <si>
    <t>Cabo Verde</t>
  </si>
  <si>
    <t>GE - Georgia</t>
  </si>
  <si>
    <t>FEGEO</t>
  </si>
  <si>
    <t>00238</t>
  </si>
  <si>
    <t>CUP</t>
  </si>
  <si>
    <t>Cuban Peso</t>
  </si>
  <si>
    <t>OR</t>
  </si>
  <si>
    <t>Oregon</t>
  </si>
  <si>
    <t>KH</t>
  </si>
  <si>
    <t>Cambodia</t>
  </si>
  <si>
    <t>GM - Gambia</t>
  </si>
  <si>
    <t>FRGAM</t>
  </si>
  <si>
    <t>00855</t>
  </si>
  <si>
    <t>OTHER</t>
  </si>
  <si>
    <t>CVE</t>
  </si>
  <si>
    <t>Cape Verde Escudo</t>
  </si>
  <si>
    <t>Pennsylvania</t>
  </si>
  <si>
    <t>CM</t>
  </si>
  <si>
    <t>Cameroon</t>
  </si>
  <si>
    <t>GN - Guinea</t>
  </si>
  <si>
    <t>FRGUI</t>
  </si>
  <si>
    <t>00237</t>
  </si>
  <si>
    <t>CYP</t>
  </si>
  <si>
    <t>Cyprus Pound</t>
  </si>
  <si>
    <t>RI</t>
  </si>
  <si>
    <t>Rhode Island</t>
  </si>
  <si>
    <t>Canada</t>
  </si>
  <si>
    <t>GQ - Equatorial Guinea</t>
  </si>
  <si>
    <t>FREQG</t>
  </si>
  <si>
    <t>001</t>
  </si>
  <si>
    <t>CZK</t>
  </si>
  <si>
    <t>Czech Koruna</t>
  </si>
  <si>
    <t>SC</t>
  </si>
  <si>
    <t>South Carolina</t>
  </si>
  <si>
    <t>Cayman Islands</t>
  </si>
  <si>
    <t>GT - Guatemala</t>
  </si>
  <si>
    <t>FLGUA</t>
  </si>
  <si>
    <t>001-345</t>
  </si>
  <si>
    <t>DEM</t>
  </si>
  <si>
    <t>Deutsche Mark</t>
  </si>
  <si>
    <t>SD</t>
  </si>
  <si>
    <t>South Dakota</t>
  </si>
  <si>
    <t>CF</t>
  </si>
  <si>
    <t>Central African Republic</t>
  </si>
  <si>
    <t>GW - Guinea-Bissau</t>
  </si>
  <si>
    <t>FRGBS</t>
  </si>
  <si>
    <t>00236</t>
  </si>
  <si>
    <t>DJF</t>
  </si>
  <si>
    <t>Djibouti Franc</t>
  </si>
  <si>
    <t>TN</t>
  </si>
  <si>
    <t>Tennessee</t>
  </si>
  <si>
    <t>TD</t>
  </si>
  <si>
    <t>Chad</t>
  </si>
  <si>
    <t>GY - Guyana</t>
  </si>
  <si>
    <t>FLGUY</t>
  </si>
  <si>
    <t>00235</t>
  </si>
  <si>
    <t>DKK</t>
  </si>
  <si>
    <t>Danish Krone</t>
  </si>
  <si>
    <t>TX</t>
  </si>
  <si>
    <t>Texas</t>
  </si>
  <si>
    <t>CL</t>
  </si>
  <si>
    <t>Chile</t>
  </si>
  <si>
    <t>RLC</t>
  </si>
  <si>
    <t>HN - Honduras</t>
  </si>
  <si>
    <t>FLHON</t>
  </si>
  <si>
    <t>0056</t>
  </si>
  <si>
    <t>DOP</t>
  </si>
  <si>
    <t>Dominican Peso</t>
  </si>
  <si>
    <t>UT</t>
  </si>
  <si>
    <t>Utah</t>
  </si>
  <si>
    <t>CN</t>
  </si>
  <si>
    <t>China</t>
  </si>
  <si>
    <t>HT - Haiti</t>
  </si>
  <si>
    <t>FLHAI</t>
  </si>
  <si>
    <t>0086</t>
  </si>
  <si>
    <t>DZD</t>
  </si>
  <si>
    <t>Algerian Dinar</t>
  </si>
  <si>
    <t>VA</t>
  </si>
  <si>
    <t>Virginia</t>
  </si>
  <si>
    <t>CX</t>
  </si>
  <si>
    <t>Christmas Island</t>
  </si>
  <si>
    <t>HU - Hungary</t>
  </si>
  <si>
    <t>REU</t>
  </si>
  <si>
    <t>EGP</t>
  </si>
  <si>
    <t>Egyptian Pound</t>
  </si>
  <si>
    <t>VT</t>
  </si>
  <si>
    <t>Vermont</t>
  </si>
  <si>
    <t>CC</t>
  </si>
  <si>
    <t>Cocos (Keeling) Islands</t>
  </si>
  <si>
    <t>ID - Indonesia</t>
  </si>
  <si>
    <t>FAINS</t>
  </si>
  <si>
    <t>Eritrean Nafka</t>
  </si>
  <si>
    <t>WA</t>
  </si>
  <si>
    <t>Washington</t>
  </si>
  <si>
    <t>Colombia</t>
  </si>
  <si>
    <t>IN - India</t>
  </si>
  <si>
    <t>FAIND</t>
  </si>
  <si>
    <t>0057</t>
  </si>
  <si>
    <t>ESP</t>
  </si>
  <si>
    <t>Spanish Peseta</t>
  </si>
  <si>
    <t>WI</t>
  </si>
  <si>
    <t>Wisconsin</t>
  </si>
  <si>
    <t>KM</t>
  </si>
  <si>
    <t>Comoros</t>
  </si>
  <si>
    <t>IQ - Iraq</t>
  </si>
  <si>
    <t>FNIRQ</t>
  </si>
  <si>
    <t>00269</t>
  </si>
  <si>
    <t>ETB</t>
  </si>
  <si>
    <t>Ethiopian Birr</t>
  </si>
  <si>
    <t>WV</t>
  </si>
  <si>
    <t>West Virginia</t>
  </si>
  <si>
    <t>CG</t>
  </si>
  <si>
    <t>Congo</t>
  </si>
  <si>
    <t>IR - Iran</t>
  </si>
  <si>
    <t>FNIRA</t>
  </si>
  <si>
    <t>00242</t>
  </si>
  <si>
    <t>EUR</t>
  </si>
  <si>
    <t>Euro</t>
  </si>
  <si>
    <t>WY</t>
  </si>
  <si>
    <t>Wyoming</t>
  </si>
  <si>
    <t>CD</t>
  </si>
  <si>
    <t>Congo, The Democratic Republic of the</t>
  </si>
  <si>
    <t>JM - Jamaica</t>
  </si>
  <si>
    <t>FLJAM</t>
  </si>
  <si>
    <t>00243</t>
  </si>
  <si>
    <t>FIM</t>
  </si>
  <si>
    <t>Markka</t>
  </si>
  <si>
    <t>CK</t>
  </si>
  <si>
    <t>Cook Islands</t>
  </si>
  <si>
    <t>JO - Jordan</t>
  </si>
  <si>
    <t>FNJOR</t>
  </si>
  <si>
    <t>00682</t>
  </si>
  <si>
    <t>FJD</t>
  </si>
  <si>
    <t>Fiji Dollar</t>
  </si>
  <si>
    <t>CR</t>
  </si>
  <si>
    <t>Costa Rica</t>
  </si>
  <si>
    <t>JP - Japan</t>
  </si>
  <si>
    <t>LOJ</t>
  </si>
  <si>
    <t>00506</t>
  </si>
  <si>
    <t>FRF</t>
  </si>
  <si>
    <t>French Franc</t>
  </si>
  <si>
    <t>CI</t>
  </si>
  <si>
    <t>Cote d'Ivoire</t>
  </si>
  <si>
    <t>KE - Kenya</t>
  </si>
  <si>
    <t>FRKEN</t>
  </si>
  <si>
    <t>00225</t>
  </si>
  <si>
    <t>Pound Sterling</t>
  </si>
  <si>
    <t>HR</t>
  </si>
  <si>
    <t>Croatia</t>
  </si>
  <si>
    <t>KG - Kyrgyzstan</t>
  </si>
  <si>
    <t>FEKYR</t>
  </si>
  <si>
    <t>00385</t>
  </si>
  <si>
    <t>GEL</t>
  </si>
  <si>
    <t>Lari (Georgia)</t>
  </si>
  <si>
    <t>CU</t>
  </si>
  <si>
    <t>Cuba</t>
  </si>
  <si>
    <t>KH - Cambodia</t>
  </si>
  <si>
    <t>FACMB</t>
  </si>
  <si>
    <t>0053</t>
  </si>
  <si>
    <t>GHC</t>
  </si>
  <si>
    <t>Cedi</t>
  </si>
  <si>
    <t>CW</t>
  </si>
  <si>
    <t>Curacao</t>
  </si>
  <si>
    <t>KP - DPR Korea</t>
  </si>
  <si>
    <t>FADRK</t>
  </si>
  <si>
    <t>00599</t>
  </si>
  <si>
    <t>GHS</t>
  </si>
  <si>
    <t>Ghana Cedi</t>
  </si>
  <si>
    <t>CY</t>
  </si>
  <si>
    <t>Cyprus</t>
  </si>
  <si>
    <t>LA - Laos</t>
  </si>
  <si>
    <t>FALAO</t>
  </si>
  <si>
    <t>00357</t>
  </si>
  <si>
    <t>GMD</t>
  </si>
  <si>
    <t>Dalasi</t>
  </si>
  <si>
    <t>CZ</t>
  </si>
  <si>
    <t>Czechia</t>
  </si>
  <si>
    <t>LB - Lebanon</t>
  </si>
  <si>
    <t>FNLEB</t>
  </si>
  <si>
    <t>00420</t>
  </si>
  <si>
    <t>GNF</t>
  </si>
  <si>
    <t>Guinea Franc</t>
  </si>
  <si>
    <t>DK</t>
  </si>
  <si>
    <t>Denmark</t>
  </si>
  <si>
    <t>LK - Sri Lanka</t>
  </si>
  <si>
    <t>FASRL</t>
  </si>
  <si>
    <t>0045</t>
  </si>
  <si>
    <t>GRD</t>
  </si>
  <si>
    <t>Drachma</t>
  </si>
  <si>
    <t>DJ</t>
  </si>
  <si>
    <t>Djibouti</t>
  </si>
  <si>
    <t>LR - Liberia</t>
  </si>
  <si>
    <t>FRLIR</t>
  </si>
  <si>
    <t>00253</t>
  </si>
  <si>
    <t>GTQ</t>
  </si>
  <si>
    <t>Quetzal</t>
  </si>
  <si>
    <t>DM</t>
  </si>
  <si>
    <t>Dominica</t>
  </si>
  <si>
    <t>LS - Lesotho</t>
  </si>
  <si>
    <t>FRLES</t>
  </si>
  <si>
    <t>001-767</t>
  </si>
  <si>
    <t>GWP</t>
  </si>
  <si>
    <t>Guinea-Bissau Peso</t>
  </si>
  <si>
    <t>DO</t>
  </si>
  <si>
    <t>Dominican Republic</t>
  </si>
  <si>
    <t>LY - Libya</t>
  </si>
  <si>
    <t>FNLIB</t>
  </si>
  <si>
    <t>001-809</t>
  </si>
  <si>
    <t>GYD</t>
  </si>
  <si>
    <t>Guyana Dollar</t>
  </si>
  <si>
    <t>EC</t>
  </si>
  <si>
    <t>Ecuador</t>
  </si>
  <si>
    <t>MA - Morocco</t>
  </si>
  <si>
    <t>FNMOR</t>
  </si>
  <si>
    <t>00593</t>
  </si>
  <si>
    <t>HKD</t>
  </si>
  <si>
    <t>Hong Kong Dollar</t>
  </si>
  <si>
    <t>EG</t>
  </si>
  <si>
    <t>Egypt</t>
  </si>
  <si>
    <t>RNE</t>
  </si>
  <si>
    <t>MG - Madagascar</t>
  </si>
  <si>
    <t>FRMAG</t>
  </si>
  <si>
    <t>0020</t>
  </si>
  <si>
    <t>HNL</t>
  </si>
  <si>
    <t>Lempira</t>
  </si>
  <si>
    <t>SV</t>
  </si>
  <si>
    <t>El Salvador</t>
  </si>
  <si>
    <t>ML - Mali</t>
  </si>
  <si>
    <t>FRMLI</t>
  </si>
  <si>
    <t>00503</t>
  </si>
  <si>
    <t>HRK</t>
  </si>
  <si>
    <t>Croatian kuna</t>
  </si>
  <si>
    <t>GQ</t>
  </si>
  <si>
    <t>Equatorial Guinea</t>
  </si>
  <si>
    <t>MM - Myanmar</t>
  </si>
  <si>
    <t>FAMYA</t>
  </si>
  <si>
    <t>00240</t>
  </si>
  <si>
    <t>HTG</t>
  </si>
  <si>
    <t>Gourde</t>
  </si>
  <si>
    <t>ER</t>
  </si>
  <si>
    <t>MN - Mongolia</t>
  </si>
  <si>
    <t>FAMON</t>
  </si>
  <si>
    <t>HUF</t>
  </si>
  <si>
    <t>Forint</t>
  </si>
  <si>
    <t>EE</t>
  </si>
  <si>
    <t>Estonia</t>
  </si>
  <si>
    <t>MR - Mauritania</t>
  </si>
  <si>
    <t>FNMAU</t>
  </si>
  <si>
    <t>00372</t>
  </si>
  <si>
    <t>IDR</t>
  </si>
  <si>
    <t>Rupiah</t>
  </si>
  <si>
    <t>SZ</t>
  </si>
  <si>
    <t>Eswatini</t>
  </si>
  <si>
    <t>MU - Mauritius</t>
  </si>
  <si>
    <t>FRMAR</t>
  </si>
  <si>
    <t>00268</t>
  </si>
  <si>
    <t>IEP</t>
  </si>
  <si>
    <t>Irish Pound</t>
  </si>
  <si>
    <t>ET</t>
  </si>
  <si>
    <t>Ethiopia</t>
  </si>
  <si>
    <t>MW - Malawi</t>
  </si>
  <si>
    <t>FRMLW</t>
  </si>
  <si>
    <t>00251</t>
  </si>
  <si>
    <t>ILS</t>
  </si>
  <si>
    <t>Shekel</t>
  </si>
  <si>
    <t>EU</t>
  </si>
  <si>
    <t>European Union</t>
  </si>
  <si>
    <t>MX - Mexico</t>
  </si>
  <si>
    <t>FLMEX</t>
  </si>
  <si>
    <t>INR</t>
  </si>
  <si>
    <t>Indian Rupee</t>
  </si>
  <si>
    <t>FK</t>
  </si>
  <si>
    <t>Falkland Islands (Malvinas)</t>
  </si>
  <si>
    <t>MZ - Mozambique</t>
  </si>
  <si>
    <t>FRMOZ</t>
  </si>
  <si>
    <t>00500</t>
  </si>
  <si>
    <t>IQD</t>
  </si>
  <si>
    <t>Iraqi Dinar</t>
  </si>
  <si>
    <t>FO</t>
  </si>
  <si>
    <t>Faroe Islands</t>
  </si>
  <si>
    <t>NA - Namibia</t>
  </si>
  <si>
    <t>FRNAM</t>
  </si>
  <si>
    <t>00298</t>
  </si>
  <si>
    <t>IRR</t>
  </si>
  <si>
    <t>Iranian Rial</t>
  </si>
  <si>
    <t>FJ</t>
  </si>
  <si>
    <t>Fiji</t>
  </si>
  <si>
    <t>NE - Niger</t>
  </si>
  <si>
    <t>FRNER</t>
  </si>
  <si>
    <t>00679</t>
  </si>
  <si>
    <t>ISK</t>
  </si>
  <si>
    <t>Iceland Krona</t>
  </si>
  <si>
    <t>FI</t>
  </si>
  <si>
    <t>Finland</t>
  </si>
  <si>
    <t>NG - Nigeria</t>
  </si>
  <si>
    <t>FRNIR</t>
  </si>
  <si>
    <t>ITL</t>
  </si>
  <si>
    <t>Italian Lira</t>
  </si>
  <si>
    <t>France</t>
  </si>
  <si>
    <t>NI - Nicaragua</t>
  </si>
  <si>
    <t>FLNIC</t>
  </si>
  <si>
    <t>0033</t>
  </si>
  <si>
    <t>JMD</t>
  </si>
  <si>
    <t>Jamaican Dollar</t>
  </si>
  <si>
    <t>GF</t>
  </si>
  <si>
    <t>NP - Nepal</t>
  </si>
  <si>
    <t>FANEP</t>
  </si>
  <si>
    <t>00594</t>
  </si>
  <si>
    <t>JOD</t>
  </si>
  <si>
    <t>Jordanian Dinar</t>
  </si>
  <si>
    <t>PF</t>
  </si>
  <si>
    <t>OM - Oman</t>
  </si>
  <si>
    <t>FNOMA</t>
  </si>
  <si>
    <t>00689</t>
  </si>
  <si>
    <t>JPY</t>
  </si>
  <si>
    <t>Yen</t>
  </si>
  <si>
    <t>TF</t>
  </si>
  <si>
    <t>PA - Panama</t>
  </si>
  <si>
    <t>FLPAN</t>
  </si>
  <si>
    <t>00262</t>
  </si>
  <si>
    <t>KES</t>
  </si>
  <si>
    <t>Kenyan Shilling</t>
  </si>
  <si>
    <t>Gabon</t>
  </si>
  <si>
    <t>PE - Peru</t>
  </si>
  <si>
    <t>FLPER</t>
  </si>
  <si>
    <t>00241</t>
  </si>
  <si>
    <t>KGS</t>
  </si>
  <si>
    <t>Som</t>
  </si>
  <si>
    <t>GM</t>
  </si>
  <si>
    <t>Gambia</t>
  </si>
  <si>
    <t>PG - Papua New Guinea</t>
  </si>
  <si>
    <t>FAPNG</t>
  </si>
  <si>
    <t>00220</t>
  </si>
  <si>
    <t>KHR</t>
  </si>
  <si>
    <t>Riel</t>
  </si>
  <si>
    <t>PH - Philippines</t>
  </si>
  <si>
    <t>FAPHI</t>
  </si>
  <si>
    <t>00995</t>
  </si>
  <si>
    <t>KMF</t>
  </si>
  <si>
    <t>Comoro Franc</t>
  </si>
  <si>
    <t>Germany</t>
  </si>
  <si>
    <t>PK - Pakistan</t>
  </si>
  <si>
    <t>FAPAK</t>
  </si>
  <si>
    <t>0049</t>
  </si>
  <si>
    <t>KPW</t>
  </si>
  <si>
    <t>North Korean Won</t>
  </si>
  <si>
    <t>GH</t>
  </si>
  <si>
    <t>Ghana</t>
  </si>
  <si>
    <t>RAF</t>
  </si>
  <si>
    <t>PY - Paraguay</t>
  </si>
  <si>
    <t>FLPAR</t>
  </si>
  <si>
    <t>00233</t>
  </si>
  <si>
    <t>KRW</t>
  </si>
  <si>
    <t>Won</t>
  </si>
  <si>
    <t>GI</t>
  </si>
  <si>
    <t>Gibraltar</t>
  </si>
  <si>
    <t>RU - Russian Federation</t>
  </si>
  <si>
    <t>UNDP-RU</t>
  </si>
  <si>
    <t>00350</t>
  </si>
  <si>
    <t>KWD</t>
  </si>
  <si>
    <t>Kuwaiti Dinar</t>
  </si>
  <si>
    <t>GR</t>
  </si>
  <si>
    <t>Greece</t>
  </si>
  <si>
    <t>RW - Rwanda</t>
  </si>
  <si>
    <t>FRRWA</t>
  </si>
  <si>
    <t>0030</t>
  </si>
  <si>
    <t>KYD</t>
  </si>
  <si>
    <t>Cayman Islands Dollar</t>
  </si>
  <si>
    <t>GL</t>
  </si>
  <si>
    <t>Greenland</t>
  </si>
  <si>
    <t>SA - Saudi Arabia</t>
  </si>
  <si>
    <t>FNSAU</t>
  </si>
  <si>
    <t>00299</t>
  </si>
  <si>
    <t>KZT</t>
  </si>
  <si>
    <t>Tenge</t>
  </si>
  <si>
    <t>GD</t>
  </si>
  <si>
    <t>Grenada</t>
  </si>
  <si>
    <t>SC - Seychelles</t>
  </si>
  <si>
    <t>FRSEY</t>
  </si>
  <si>
    <t>001-473</t>
  </si>
  <si>
    <t>LAK</t>
  </si>
  <si>
    <t>Kip</t>
  </si>
  <si>
    <t>GP</t>
  </si>
  <si>
    <t>SD - Sudan</t>
  </si>
  <si>
    <t>FNSDN</t>
  </si>
  <si>
    <t>00590</t>
  </si>
  <si>
    <t>LBP</t>
  </si>
  <si>
    <t>Lebanese Pound</t>
  </si>
  <si>
    <t>GU</t>
  </si>
  <si>
    <t>Guam</t>
  </si>
  <si>
    <t>SL - Sierra Leone</t>
  </si>
  <si>
    <t>FRSIL</t>
  </si>
  <si>
    <t>001-671</t>
  </si>
  <si>
    <t>LKR</t>
  </si>
  <si>
    <t>Sri Lanka Rupee</t>
  </si>
  <si>
    <t>GT</t>
  </si>
  <si>
    <t>Guatemala</t>
  </si>
  <si>
    <t>SN - Senegal</t>
  </si>
  <si>
    <t>FRSEN</t>
  </si>
  <si>
    <t>00502</t>
  </si>
  <si>
    <t>LRD</t>
  </si>
  <si>
    <t>Liberian Dollar</t>
  </si>
  <si>
    <t>GG</t>
  </si>
  <si>
    <t>SO - Somalia</t>
  </si>
  <si>
    <t>FRSOM</t>
  </si>
  <si>
    <t>0044-1481</t>
  </si>
  <si>
    <t>LSL</t>
  </si>
  <si>
    <t>Loti</t>
  </si>
  <si>
    <t>GN</t>
  </si>
  <si>
    <t>Guinea</t>
  </si>
  <si>
    <t>SR - Suriname</t>
  </si>
  <si>
    <t>FLSUR</t>
  </si>
  <si>
    <t>00224</t>
  </si>
  <si>
    <t>LTL</t>
  </si>
  <si>
    <t>Lithuanian Litas</t>
  </si>
  <si>
    <t>GW</t>
  </si>
  <si>
    <t>Guinea-Bissau</t>
  </si>
  <si>
    <t>SS - South Sudan</t>
  </si>
  <si>
    <t>FRSSD</t>
  </si>
  <si>
    <t>00245</t>
  </si>
  <si>
    <t>LUF</t>
  </si>
  <si>
    <t>Luxembourg Franc</t>
  </si>
  <si>
    <t>GY</t>
  </si>
  <si>
    <t>Guyana</t>
  </si>
  <si>
    <t>SV - El Salvador</t>
  </si>
  <si>
    <t>FLELS</t>
  </si>
  <si>
    <t>00592</t>
  </si>
  <si>
    <t>LVL</t>
  </si>
  <si>
    <t>Latvian Lats</t>
  </si>
  <si>
    <t>HT</t>
  </si>
  <si>
    <t>Haiti</t>
  </si>
  <si>
    <t>SY - Syria</t>
  </si>
  <si>
    <t>FNSYR</t>
  </si>
  <si>
    <t>00509</t>
  </si>
  <si>
    <t>LYD</t>
  </si>
  <si>
    <t>Libyan Dinar</t>
  </si>
  <si>
    <t>HM</t>
  </si>
  <si>
    <t>Heard Island and McDonald Islands</t>
  </si>
  <si>
    <t>SZ - Swaziland</t>
  </si>
  <si>
    <t>FRSWA</t>
  </si>
  <si>
    <t>MAD</t>
  </si>
  <si>
    <t>Moroccan Dirham</t>
  </si>
  <si>
    <t>Holy See (Vatican City State)</t>
  </si>
  <si>
    <t>TD - Chad</t>
  </si>
  <si>
    <t>FRCHD</t>
  </si>
  <si>
    <t>00379</t>
  </si>
  <si>
    <t>MDL</t>
  </si>
  <si>
    <t>Moldovan Leu</t>
  </si>
  <si>
    <t>HN</t>
  </si>
  <si>
    <t>Honduras</t>
  </si>
  <si>
    <t>TG - Togo</t>
  </si>
  <si>
    <t>FRTOG</t>
  </si>
  <si>
    <t>00504</t>
  </si>
  <si>
    <t>MGA</t>
  </si>
  <si>
    <t>Malagasy Ariary</t>
  </si>
  <si>
    <t>HK</t>
  </si>
  <si>
    <t>Hong Kong</t>
  </si>
  <si>
    <t>TJ - Tajikistan</t>
  </si>
  <si>
    <t>FETAJ</t>
  </si>
  <si>
    <t>00852</t>
  </si>
  <si>
    <t>MKD</t>
  </si>
  <si>
    <t>Denar</t>
  </si>
  <si>
    <t>HU</t>
  </si>
  <si>
    <t>Hungary</t>
  </si>
  <si>
    <t>TL - Timor-Leste</t>
  </si>
  <si>
    <t>FATIM</t>
  </si>
  <si>
    <t>0036</t>
  </si>
  <si>
    <t>MMK</t>
  </si>
  <si>
    <t>Kyat</t>
  </si>
  <si>
    <t>IS</t>
  </si>
  <si>
    <t>Iceland</t>
  </si>
  <si>
    <t>TN - Tunisia</t>
  </si>
  <si>
    <t>FNTUN</t>
  </si>
  <si>
    <t>00354</t>
  </si>
  <si>
    <t>MNT</t>
  </si>
  <si>
    <t>Tugrik</t>
  </si>
  <si>
    <t>India</t>
  </si>
  <si>
    <t>TR - Turkey</t>
  </si>
  <si>
    <t>SEC</t>
  </si>
  <si>
    <t>0091</t>
  </si>
  <si>
    <t>MOP</t>
  </si>
  <si>
    <t>Pataca</t>
  </si>
  <si>
    <t>TT - Trinidad and Tobago</t>
  </si>
  <si>
    <t>FLTRI</t>
  </si>
  <si>
    <t>0062</t>
  </si>
  <si>
    <t>MRU</t>
  </si>
  <si>
    <t>New Ouguiya</t>
  </si>
  <si>
    <t>IR</t>
  </si>
  <si>
    <t>Iran, Islamic Republic of</t>
  </si>
  <si>
    <t>TZ - Tanzania</t>
  </si>
  <si>
    <t>FRURT</t>
  </si>
  <si>
    <t>0098</t>
  </si>
  <si>
    <t>MTL</t>
  </si>
  <si>
    <t>Maltese Lira</t>
  </si>
  <si>
    <t>IQ</t>
  </si>
  <si>
    <t>Iraq</t>
  </si>
  <si>
    <t>UG - Uganda</t>
  </si>
  <si>
    <t>FRUGA</t>
  </si>
  <si>
    <t>00964</t>
  </si>
  <si>
    <t>MUR</t>
  </si>
  <si>
    <t>Mauritius Rupee</t>
  </si>
  <si>
    <t>IE</t>
  </si>
  <si>
    <t>Ireland</t>
  </si>
  <si>
    <t>US - United States</t>
  </si>
  <si>
    <t>00353</t>
  </si>
  <si>
    <t>MVR</t>
  </si>
  <si>
    <t>Rufiyaa</t>
  </si>
  <si>
    <t>IM</t>
  </si>
  <si>
    <t>UY - Uruguay</t>
  </si>
  <si>
    <t>FLURU</t>
  </si>
  <si>
    <t>0044-1624</t>
  </si>
  <si>
    <t>MWK</t>
  </si>
  <si>
    <t>Kwacha (Malawi)</t>
  </si>
  <si>
    <t>Israel</t>
  </si>
  <si>
    <t>UZ - Uzbekistan</t>
  </si>
  <si>
    <t>FEUZB</t>
  </si>
  <si>
    <t>00972</t>
  </si>
  <si>
    <t>MXN</t>
  </si>
  <si>
    <t>Mexican Nuevo Peso</t>
  </si>
  <si>
    <t>IT</t>
  </si>
  <si>
    <t>VE - Venezuela</t>
  </si>
  <si>
    <t>FLVEN</t>
  </si>
  <si>
    <t>0039</t>
  </si>
  <si>
    <t>MYR</t>
  </si>
  <si>
    <t>Malaysian Ringgit</t>
  </si>
  <si>
    <t>JM</t>
  </si>
  <si>
    <t>Jamaica</t>
  </si>
  <si>
    <t>VN - Vietnam</t>
  </si>
  <si>
    <t>FAVIE</t>
  </si>
  <si>
    <t>001-876</t>
  </si>
  <si>
    <t>MZN</t>
  </si>
  <si>
    <t>Mozambican Metical</t>
  </si>
  <si>
    <t>JP</t>
  </si>
  <si>
    <t>Japan</t>
  </si>
  <si>
    <t>WBGS - West Bank and Gaza Strip</t>
  </si>
  <si>
    <t>ERCGZ</t>
  </si>
  <si>
    <t>0081</t>
  </si>
  <si>
    <t>NAD</t>
  </si>
  <si>
    <t>Namibia Dollar</t>
  </si>
  <si>
    <t>JE</t>
  </si>
  <si>
    <t>WS - Samoa</t>
  </si>
  <si>
    <t>FAWES</t>
  </si>
  <si>
    <t>0044-1534</t>
  </si>
  <si>
    <t>NGN</t>
  </si>
  <si>
    <t>Naira</t>
  </si>
  <si>
    <t>JO</t>
  </si>
  <si>
    <t>Jordan</t>
  </si>
  <si>
    <t>YE - Yemen</t>
  </si>
  <si>
    <t>FNYAR</t>
  </si>
  <si>
    <t>00962</t>
  </si>
  <si>
    <t>NIO</t>
  </si>
  <si>
    <t>Cordoba Oro</t>
  </si>
  <si>
    <t>KZ</t>
  </si>
  <si>
    <t>Kazakhstan</t>
  </si>
  <si>
    <t>ZA - South Africa</t>
  </si>
  <si>
    <t>FRSAF</t>
  </si>
  <si>
    <t>007</t>
  </si>
  <si>
    <t>NLG</t>
  </si>
  <si>
    <t>Netherlands Guilder</t>
  </si>
  <si>
    <t>KE</t>
  </si>
  <si>
    <t>Kenya</t>
  </si>
  <si>
    <t>ZM - Zambia</t>
  </si>
  <si>
    <t>FRZAM</t>
  </si>
  <si>
    <t>00254</t>
  </si>
  <si>
    <t>NOK</t>
  </si>
  <si>
    <t>Norwegian Krone</t>
  </si>
  <si>
    <t>KI</t>
  </si>
  <si>
    <t>Kiribati</t>
  </si>
  <si>
    <t>ZW - Zimbabwe</t>
  </si>
  <si>
    <t>FRZIM</t>
  </si>
  <si>
    <t>00686</t>
  </si>
  <si>
    <t>NPR</t>
  </si>
  <si>
    <t>Nepalese Rupee</t>
  </si>
  <si>
    <t>KP</t>
  </si>
  <si>
    <t>Korea, Democratic People's Republic of</t>
  </si>
  <si>
    <t>00850</t>
  </si>
  <si>
    <t>NZD</t>
  </si>
  <si>
    <t>New Zealand Dollar</t>
  </si>
  <si>
    <t>KR</t>
  </si>
  <si>
    <t>Korea, Republic of</t>
  </si>
  <si>
    <t>0082</t>
  </si>
  <si>
    <t>OMR</t>
  </si>
  <si>
    <t>Rial Omani</t>
  </si>
  <si>
    <t>XK</t>
  </si>
  <si>
    <t>Kosovo</t>
  </si>
  <si>
    <t>Thailand</t>
  </si>
  <si>
    <t>RAP</t>
  </si>
  <si>
    <t>00383</t>
  </si>
  <si>
    <t>PAB</t>
  </si>
  <si>
    <t>Balboa</t>
  </si>
  <si>
    <t>KW</t>
  </si>
  <si>
    <t>Kuwait</t>
  </si>
  <si>
    <t>00965</t>
  </si>
  <si>
    <t>PEN</t>
  </si>
  <si>
    <t>Nuevo Sol</t>
  </si>
  <si>
    <t>KG</t>
  </si>
  <si>
    <t>Kyrgyzstan</t>
  </si>
  <si>
    <t>00996</t>
  </si>
  <si>
    <t>PGK</t>
  </si>
  <si>
    <t>Kina</t>
  </si>
  <si>
    <t>Lao People's Democratic Republic</t>
  </si>
  <si>
    <t>00856</t>
  </si>
  <si>
    <t>PHP</t>
  </si>
  <si>
    <t>Philippine Peso</t>
  </si>
  <si>
    <t>LV</t>
  </si>
  <si>
    <t>Latvia</t>
  </si>
  <si>
    <t>00371</t>
  </si>
  <si>
    <t>PKR</t>
  </si>
  <si>
    <t>Pakistan Rupee</t>
  </si>
  <si>
    <t>LB</t>
  </si>
  <si>
    <t>Lebanon</t>
  </si>
  <si>
    <t>00961</t>
  </si>
  <si>
    <t>PLN</t>
  </si>
  <si>
    <t>Polish Zloty</t>
  </si>
  <si>
    <t>LS</t>
  </si>
  <si>
    <t>Lesotho</t>
  </si>
  <si>
    <t>00266</t>
  </si>
  <si>
    <t>PTE</t>
  </si>
  <si>
    <t>Portuguese Escudo</t>
  </si>
  <si>
    <t>LR</t>
  </si>
  <si>
    <t>Liberia</t>
  </si>
  <si>
    <t>00231</t>
  </si>
  <si>
    <t>PYG</t>
  </si>
  <si>
    <t>Guarani</t>
  </si>
  <si>
    <t>LY</t>
  </si>
  <si>
    <t>Libya</t>
  </si>
  <si>
    <t>00218</t>
  </si>
  <si>
    <t>QAR</t>
  </si>
  <si>
    <t>Qatari Rial</t>
  </si>
  <si>
    <t>LI</t>
  </si>
  <si>
    <t>Liechtenstein</t>
  </si>
  <si>
    <t>00423</t>
  </si>
  <si>
    <t>RON</t>
  </si>
  <si>
    <t>Lei (new)</t>
  </si>
  <si>
    <t>LT</t>
  </si>
  <si>
    <t>Lithuania</t>
  </si>
  <si>
    <t>00370</t>
  </si>
  <si>
    <t>RSD</t>
  </si>
  <si>
    <t>Dinars (New)</t>
  </si>
  <si>
    <t>LU</t>
  </si>
  <si>
    <t>Luxembourg</t>
  </si>
  <si>
    <t>00352</t>
  </si>
  <si>
    <t>RUB</t>
  </si>
  <si>
    <t>Roubles</t>
  </si>
  <si>
    <t>Macao</t>
  </si>
  <si>
    <t>00853</t>
  </si>
  <si>
    <t>RWF</t>
  </si>
  <si>
    <t>Rwanda Franc</t>
  </si>
  <si>
    <t>MG</t>
  </si>
  <si>
    <t>Madagascar</t>
  </si>
  <si>
    <t>00261</t>
  </si>
  <si>
    <t>SAR</t>
  </si>
  <si>
    <t>Saudi Riyal</t>
  </si>
  <si>
    <t>MW</t>
  </si>
  <si>
    <t>Malawi</t>
  </si>
  <si>
    <t>00265</t>
  </si>
  <si>
    <t>SBD</t>
  </si>
  <si>
    <t>Solomon Islands Dollar</t>
  </si>
  <si>
    <t>MY</t>
  </si>
  <si>
    <t>Malaysia</t>
  </si>
  <si>
    <t>0060</t>
  </si>
  <si>
    <t>SCR</t>
  </si>
  <si>
    <t>Seychelles Rupee</t>
  </si>
  <si>
    <t>MV</t>
  </si>
  <si>
    <t>Maldives</t>
  </si>
  <si>
    <t>00960</t>
  </si>
  <si>
    <t>SDD</t>
  </si>
  <si>
    <t>Sudanese Dinar</t>
  </si>
  <si>
    <t>ML</t>
  </si>
  <si>
    <t>Mali</t>
  </si>
  <si>
    <t>00223</t>
  </si>
  <si>
    <t>SDG</t>
  </si>
  <si>
    <t>Sudanese Pound (re-denominated)</t>
  </si>
  <si>
    <t>Malta</t>
  </si>
  <si>
    <t>00356</t>
  </si>
  <si>
    <t>SEK</t>
  </si>
  <si>
    <t>Swedish Krona</t>
  </si>
  <si>
    <t>MH</t>
  </si>
  <si>
    <t>Marshall Islands</t>
  </si>
  <si>
    <t>00692</t>
  </si>
  <si>
    <t>SGD</t>
  </si>
  <si>
    <t>Singapore Dollar</t>
  </si>
  <si>
    <t>MQ</t>
  </si>
  <si>
    <t>00596</t>
  </si>
  <si>
    <t>SHP</t>
  </si>
  <si>
    <t>Saint Helena Pound</t>
  </si>
  <si>
    <t>MR</t>
  </si>
  <si>
    <t>Mauritania</t>
  </si>
  <si>
    <t>00222</t>
  </si>
  <si>
    <t>SKK</t>
  </si>
  <si>
    <t>Slovak Koruna</t>
  </si>
  <si>
    <t>MU</t>
  </si>
  <si>
    <t>Mauritius</t>
  </si>
  <si>
    <t>00230</t>
  </si>
  <si>
    <t>SLL</t>
  </si>
  <si>
    <t>Leone</t>
  </si>
  <si>
    <t>YT</t>
  </si>
  <si>
    <t>SOS</t>
  </si>
  <si>
    <t>Somali Shilling</t>
  </si>
  <si>
    <t>MX</t>
  </si>
  <si>
    <t>0052</t>
  </si>
  <si>
    <t>SRD</t>
  </si>
  <si>
    <t>Surinamese Dollar</t>
  </si>
  <si>
    <t>FM</t>
  </si>
  <si>
    <t>Micronesia, Federated States of</t>
  </si>
  <si>
    <t>00691</t>
  </si>
  <si>
    <t>SSP</t>
  </si>
  <si>
    <t>South Sudanese Pound</t>
  </si>
  <si>
    <t>Moldova, Republic of</t>
  </si>
  <si>
    <t>00373</t>
  </si>
  <si>
    <t>STN</t>
  </si>
  <si>
    <t>New Dobra</t>
  </si>
  <si>
    <t>Monaco</t>
  </si>
  <si>
    <t>00377</t>
  </si>
  <si>
    <t>SVC</t>
  </si>
  <si>
    <t>El Salvador Colon</t>
  </si>
  <si>
    <t>Mongolia</t>
  </si>
  <si>
    <t>00976</t>
  </si>
  <si>
    <t>SYP</t>
  </si>
  <si>
    <t>Syrian Pound</t>
  </si>
  <si>
    <t>Montenegro</t>
  </si>
  <si>
    <t>00382</t>
  </si>
  <si>
    <t>SZL</t>
  </si>
  <si>
    <t>Lilangeni</t>
  </si>
  <si>
    <t>Montserrat</t>
  </si>
  <si>
    <t>001-664</t>
  </si>
  <si>
    <t>THB</t>
  </si>
  <si>
    <t>Baht</t>
  </si>
  <si>
    <t>Morocco</t>
  </si>
  <si>
    <t>00212</t>
  </si>
  <si>
    <t>TJS</t>
  </si>
  <si>
    <t>Somoni</t>
  </si>
  <si>
    <t>MZ</t>
  </si>
  <si>
    <t>Mozambique</t>
  </si>
  <si>
    <t>00258</t>
  </si>
  <si>
    <t>TMM</t>
  </si>
  <si>
    <t>Manat</t>
  </si>
  <si>
    <t>MM</t>
  </si>
  <si>
    <t>Myanmar</t>
  </si>
  <si>
    <t>0095</t>
  </si>
  <si>
    <t>TMT</t>
  </si>
  <si>
    <t>Manat (new)</t>
  </si>
  <si>
    <t>NA</t>
  </si>
  <si>
    <t>Namibia</t>
  </si>
  <si>
    <t>00264</t>
  </si>
  <si>
    <t>TND</t>
  </si>
  <si>
    <t>Tunisian Dinar</t>
  </si>
  <si>
    <t>NR</t>
  </si>
  <si>
    <t>Nauru</t>
  </si>
  <si>
    <t>00674</t>
  </si>
  <si>
    <t>TOP</t>
  </si>
  <si>
    <t>Pa'anga</t>
  </si>
  <si>
    <t>Nepal</t>
  </si>
  <si>
    <t>00977</t>
  </si>
  <si>
    <t>TRY</t>
  </si>
  <si>
    <t>(New) Turkish Lira</t>
  </si>
  <si>
    <t>NL</t>
  </si>
  <si>
    <t>Netherlands</t>
  </si>
  <si>
    <t>0031</t>
  </si>
  <si>
    <t>TTD</t>
  </si>
  <si>
    <t>Trinidad and Tobago Dollar</t>
  </si>
  <si>
    <t>00687</t>
  </si>
  <si>
    <t>TZS</t>
  </si>
  <si>
    <t>Tanzanian Shilling</t>
  </si>
  <si>
    <t>NZ</t>
  </si>
  <si>
    <t>New Zealand</t>
  </si>
  <si>
    <t>0064</t>
  </si>
  <si>
    <t>UAH</t>
  </si>
  <si>
    <t>Hryvnia (Ukraine)</t>
  </si>
  <si>
    <t>NI</t>
  </si>
  <si>
    <t>Nicaragua</t>
  </si>
  <si>
    <t>00505</t>
  </si>
  <si>
    <t>UGX</t>
  </si>
  <si>
    <t>Uganda Shilling</t>
  </si>
  <si>
    <t>Niger</t>
  </si>
  <si>
    <t>00227</t>
  </si>
  <si>
    <t>US dollar</t>
  </si>
  <si>
    <t>Nigeria</t>
  </si>
  <si>
    <t>00234</t>
  </si>
  <si>
    <t>UYU</t>
  </si>
  <si>
    <t>Peso Uruguayo</t>
  </si>
  <si>
    <t>NU</t>
  </si>
  <si>
    <t>Niue</t>
  </si>
  <si>
    <t>00683</t>
  </si>
  <si>
    <t>UZS</t>
  </si>
  <si>
    <t>Uzbekistan Sum</t>
  </si>
  <si>
    <t>NF</t>
  </si>
  <si>
    <t>Norfolk Island</t>
  </si>
  <si>
    <t>VEB</t>
  </si>
  <si>
    <t>Bolivar</t>
  </si>
  <si>
    <t>MK</t>
  </si>
  <si>
    <t>North Macedonia</t>
  </si>
  <si>
    <t>00389</t>
  </si>
  <si>
    <t>VES</t>
  </si>
  <si>
    <t>Bolivares Soberanos</t>
  </si>
  <si>
    <t>MP</t>
  </si>
  <si>
    <t>Northern Mariana Islands</t>
  </si>
  <si>
    <t>001-670</t>
  </si>
  <si>
    <t>VND</t>
  </si>
  <si>
    <t>Dong</t>
  </si>
  <si>
    <t>NO</t>
  </si>
  <si>
    <t>Norway</t>
  </si>
  <si>
    <t>0047</t>
  </si>
  <si>
    <t>VUV</t>
  </si>
  <si>
    <t>Vatu</t>
  </si>
  <si>
    <t>OM</t>
  </si>
  <si>
    <t>Oman</t>
  </si>
  <si>
    <t>00968</t>
  </si>
  <si>
    <t>WST</t>
  </si>
  <si>
    <t>Tala</t>
  </si>
  <si>
    <t>PK</t>
  </si>
  <si>
    <t>Pakistan</t>
  </si>
  <si>
    <t>0092</t>
  </si>
  <si>
    <t>XAF</t>
  </si>
  <si>
    <t>CFA Franc BEAC</t>
  </si>
  <si>
    <t>PW</t>
  </si>
  <si>
    <t>Palau</t>
  </si>
  <si>
    <t>00680</t>
  </si>
  <si>
    <t>XCD</t>
  </si>
  <si>
    <t>East Carribbean Dollar</t>
  </si>
  <si>
    <t>PS</t>
  </si>
  <si>
    <t>Palestine, State of</t>
  </si>
  <si>
    <t>00970</t>
  </si>
  <si>
    <t>XOF</t>
  </si>
  <si>
    <t>CFA Franc BCEAO</t>
  </si>
  <si>
    <t>Panama</t>
  </si>
  <si>
    <t>00507</t>
  </si>
  <si>
    <t>XPF</t>
  </si>
  <si>
    <t>CFP Franc</t>
  </si>
  <si>
    <t>PG</t>
  </si>
  <si>
    <t>Papua New Guinea</t>
  </si>
  <si>
    <t>00675</t>
  </si>
  <si>
    <t>YER</t>
  </si>
  <si>
    <t>Yemeni Rial</t>
  </si>
  <si>
    <t>PY</t>
  </si>
  <si>
    <t>Paraguay</t>
  </si>
  <si>
    <t>00595</t>
  </si>
  <si>
    <t>ZAR</t>
  </si>
  <si>
    <t>Rand</t>
  </si>
  <si>
    <t>PE</t>
  </si>
  <si>
    <t>0051</t>
  </si>
  <si>
    <t>ZMK</t>
  </si>
  <si>
    <t>Kwacha</t>
  </si>
  <si>
    <t>PH</t>
  </si>
  <si>
    <t>Philippines</t>
  </si>
  <si>
    <t>0063</t>
  </si>
  <si>
    <t>ZMW</t>
  </si>
  <si>
    <t>New Kwacha</t>
  </si>
  <si>
    <t>PN</t>
  </si>
  <si>
    <t>Pitcairn</t>
  </si>
  <si>
    <t>ZWD</t>
  </si>
  <si>
    <t>Zimbabwe Dollar</t>
  </si>
  <si>
    <t>PL</t>
  </si>
  <si>
    <t>Poland</t>
  </si>
  <si>
    <t>0048</t>
  </si>
  <si>
    <t>PT</t>
  </si>
  <si>
    <t>Portugal</t>
  </si>
  <si>
    <t>00351</t>
  </si>
  <si>
    <t>Puerto Rico</t>
  </si>
  <si>
    <t>001-787</t>
  </si>
  <si>
    <t>QA</t>
  </si>
  <si>
    <t>Qatar</t>
  </si>
  <si>
    <t>00974</t>
  </si>
  <si>
    <t>RO</t>
  </si>
  <si>
    <t>Romania</t>
  </si>
  <si>
    <t>0040</t>
  </si>
  <si>
    <t>RU</t>
  </si>
  <si>
    <t>Russian Federation</t>
  </si>
  <si>
    <t>RW</t>
  </si>
  <si>
    <t>Rwanda</t>
  </si>
  <si>
    <t>00250</t>
  </si>
  <si>
    <t>BL</t>
  </si>
  <si>
    <t>SH</t>
  </si>
  <si>
    <t>Saint Helena, Ascension and Tristan da Cunha</t>
  </si>
  <si>
    <t>00290</t>
  </si>
  <si>
    <t>KN</t>
  </si>
  <si>
    <t>Saint Kitts and Nevis</t>
  </si>
  <si>
    <t>001-869</t>
  </si>
  <si>
    <t>LC</t>
  </si>
  <si>
    <t>Saint Lucia</t>
  </si>
  <si>
    <t>001-758</t>
  </si>
  <si>
    <t>MF</t>
  </si>
  <si>
    <t>PM</t>
  </si>
  <si>
    <t>00508</t>
  </si>
  <si>
    <t>VC</t>
  </si>
  <si>
    <t>Saint Vincent and the Grenadines</t>
  </si>
  <si>
    <t>001-784</t>
  </si>
  <si>
    <t>WS</t>
  </si>
  <si>
    <t>Samoa</t>
  </si>
  <si>
    <t>00685</t>
  </si>
  <si>
    <t>SM</t>
  </si>
  <si>
    <t>San Marino</t>
  </si>
  <si>
    <t>00378</t>
  </si>
  <si>
    <t>ST</t>
  </si>
  <si>
    <t>Sao Tome and Principe</t>
  </si>
  <si>
    <t>00239</t>
  </si>
  <si>
    <t>SA</t>
  </si>
  <si>
    <t>Saudi Arabia</t>
  </si>
  <si>
    <t>00966</t>
  </si>
  <si>
    <t>SN</t>
  </si>
  <si>
    <t>Senegal</t>
  </si>
  <si>
    <t>00221</t>
  </si>
  <si>
    <t>RS</t>
  </si>
  <si>
    <t>Serbia</t>
  </si>
  <si>
    <t>00381</t>
  </si>
  <si>
    <t>Seychelles</t>
  </si>
  <si>
    <t>00248</t>
  </si>
  <si>
    <t>SL</t>
  </si>
  <si>
    <t>Sierra Leone</t>
  </si>
  <si>
    <t>00232</t>
  </si>
  <si>
    <t>SG</t>
  </si>
  <si>
    <t>Singapore</t>
  </si>
  <si>
    <t>0065</t>
  </si>
  <si>
    <t>SX</t>
  </si>
  <si>
    <t>Sint Maarten (Dutch part)</t>
  </si>
  <si>
    <t>001-721</t>
  </si>
  <si>
    <t>SK</t>
  </si>
  <si>
    <t>Slovakia</t>
  </si>
  <si>
    <t>00421</t>
  </si>
  <si>
    <t>SI</t>
  </si>
  <si>
    <t>Slovenia</t>
  </si>
  <si>
    <t>00386</t>
  </si>
  <si>
    <t>SB</t>
  </si>
  <si>
    <t>Solomon Islands</t>
  </si>
  <si>
    <t>00677</t>
  </si>
  <si>
    <t>SO</t>
  </si>
  <si>
    <t>Somalia</t>
  </si>
  <si>
    <t>00252</t>
  </si>
  <si>
    <t>ZA</t>
  </si>
  <si>
    <t>South Africa</t>
  </si>
  <si>
    <t>0027</t>
  </si>
  <si>
    <t>GS</t>
  </si>
  <si>
    <t>South Georgia and the South Sandwich Islands</t>
  </si>
  <si>
    <t>SS</t>
  </si>
  <si>
    <t>South Sudan</t>
  </si>
  <si>
    <t>00211</t>
  </si>
  <si>
    <t>ES</t>
  </si>
  <si>
    <t>Spain</t>
  </si>
  <si>
    <t>0034</t>
  </si>
  <si>
    <t>LK</t>
  </si>
  <si>
    <t>Sri Lanka</t>
  </si>
  <si>
    <t>0094</t>
  </si>
  <si>
    <t>Sudan</t>
  </si>
  <si>
    <t>00249</t>
  </si>
  <si>
    <t>SR</t>
  </si>
  <si>
    <t>Suriname</t>
  </si>
  <si>
    <t>00597</t>
  </si>
  <si>
    <t>SJ</t>
  </si>
  <si>
    <t>Svalbard and Jan Mayen</t>
  </si>
  <si>
    <t>Sweden</t>
  </si>
  <si>
    <t>0046</t>
  </si>
  <si>
    <t>CH</t>
  </si>
  <si>
    <t>Switzerland</t>
  </si>
  <si>
    <t>0041</t>
  </si>
  <si>
    <t>SY</t>
  </si>
  <si>
    <t>Syrian Arab Republic</t>
  </si>
  <si>
    <t>00963</t>
  </si>
  <si>
    <t>TW</t>
  </si>
  <si>
    <t>Taiwan</t>
  </si>
  <si>
    <t>00886</t>
  </si>
  <si>
    <t>TJ</t>
  </si>
  <si>
    <t>Tajikistan</t>
  </si>
  <si>
    <t>00992</t>
  </si>
  <si>
    <t>TZ</t>
  </si>
  <si>
    <t>Tanzania, United Republic of</t>
  </si>
  <si>
    <t>00255</t>
  </si>
  <si>
    <t>TH</t>
  </si>
  <si>
    <t>0066</t>
  </si>
  <si>
    <t>TL</t>
  </si>
  <si>
    <t>Timor-Leste</t>
  </si>
  <si>
    <t>00670</t>
  </si>
  <si>
    <t>TG</t>
  </si>
  <si>
    <t>Togo</t>
  </si>
  <si>
    <t>00228</t>
  </si>
  <si>
    <t>TK</t>
  </si>
  <si>
    <t>Tokelau</t>
  </si>
  <si>
    <t>00690</t>
  </si>
  <si>
    <t>TO</t>
  </si>
  <si>
    <t>Tonga</t>
  </si>
  <si>
    <t>00676</t>
  </si>
  <si>
    <t>TT</t>
  </si>
  <si>
    <t>Trinidad and Tobago</t>
  </si>
  <si>
    <t>001-868</t>
  </si>
  <si>
    <t>Tunisia</t>
  </si>
  <si>
    <t>00216</t>
  </si>
  <si>
    <t>TR</t>
  </si>
  <si>
    <t>Turkey</t>
  </si>
  <si>
    <t>0090</t>
  </si>
  <si>
    <t>TM</t>
  </si>
  <si>
    <t>Turkmenistan</t>
  </si>
  <si>
    <t>00993</t>
  </si>
  <si>
    <t>TC</t>
  </si>
  <si>
    <t>Turks and Caicos Islands</t>
  </si>
  <si>
    <t>001-649</t>
  </si>
  <si>
    <t>TV</t>
  </si>
  <si>
    <t>Tuvalu</t>
  </si>
  <si>
    <t>00688</t>
  </si>
  <si>
    <t>UG</t>
  </si>
  <si>
    <t>Uganda</t>
  </si>
  <si>
    <t>00256</t>
  </si>
  <si>
    <t>UA</t>
  </si>
  <si>
    <t>Ukraine</t>
  </si>
  <si>
    <t>00380</t>
  </si>
  <si>
    <t>AE</t>
  </si>
  <si>
    <t>United Arab Emirates</t>
  </si>
  <si>
    <t>00971</t>
  </si>
  <si>
    <t>GB</t>
  </si>
  <si>
    <t>0044</t>
  </si>
  <si>
    <t>US</t>
  </si>
  <si>
    <t>United States</t>
  </si>
  <si>
    <t>UM</t>
  </si>
  <si>
    <t>United States Minor Outlying Islands</t>
  </si>
  <si>
    <t>001-581</t>
  </si>
  <si>
    <t>UY</t>
  </si>
  <si>
    <t>Uruguay</t>
  </si>
  <si>
    <t>00598</t>
  </si>
  <si>
    <t>UZ</t>
  </si>
  <si>
    <t>Uzbekistan</t>
  </si>
  <si>
    <t>00998</t>
  </si>
  <si>
    <t>VU</t>
  </si>
  <si>
    <t>Vanuatu</t>
  </si>
  <si>
    <t>00678</t>
  </si>
  <si>
    <t>VE</t>
  </si>
  <si>
    <t>Venezuela, Bolivarian Republic of</t>
  </si>
  <si>
    <t>0058</t>
  </si>
  <si>
    <t>VN</t>
  </si>
  <si>
    <t>Viet Nam</t>
  </si>
  <si>
    <t>0084</t>
  </si>
  <si>
    <t>VG</t>
  </si>
  <si>
    <t>Virgin Islands, British</t>
  </si>
  <si>
    <t>001-284</t>
  </si>
  <si>
    <t>VI</t>
  </si>
  <si>
    <t>Virgin Islands, U.S.</t>
  </si>
  <si>
    <t>001-340</t>
  </si>
  <si>
    <t>WF</t>
  </si>
  <si>
    <t>00681</t>
  </si>
  <si>
    <t>GZ</t>
  </si>
  <si>
    <t>West Bank - Gaza Strip</t>
  </si>
  <si>
    <t>EH</t>
  </si>
  <si>
    <t>Western Sahara</t>
  </si>
  <si>
    <t>WW</t>
  </si>
  <si>
    <t>Windward &amp; Leeward</t>
  </si>
  <si>
    <t>YE</t>
  </si>
  <si>
    <t>Yemen</t>
  </si>
  <si>
    <t>00967</t>
  </si>
  <si>
    <t>YR</t>
  </si>
  <si>
    <t>Yugoslavia, Federal Republic of</t>
  </si>
  <si>
    <t>ZM</t>
  </si>
  <si>
    <t>Zambia</t>
  </si>
  <si>
    <t>00260</t>
  </si>
  <si>
    <t>ZW</t>
  </si>
  <si>
    <t>Zimbabwe</t>
  </si>
  <si>
    <t>00263</t>
  </si>
  <si>
    <t>COUNTRY</t>
  </si>
  <si>
    <t>IBAN
Y / N</t>
  </si>
  <si>
    <t>IBAN COUNTRY CODE</t>
  </si>
  <si>
    <t>Corresp needed if not local currency</t>
  </si>
  <si>
    <t>Intermed needed if not local currency</t>
  </si>
  <si>
    <t>IBAN CHECK DIGITS POSITION</t>
  </si>
  <si>
    <t>IBAN CHECK DIGITS LENGTH</t>
  </si>
  <si>
    <t>BANK ID POS</t>
  </si>
  <si>
    <t>BANK ID LENGTH</t>
  </si>
  <si>
    <t>BRANCH ID POS</t>
  </si>
  <si>
    <t>BRANCH ID LENGTH</t>
  </si>
  <si>
    <t>IBAN NAT ID LENGTH</t>
  </si>
  <si>
    <t>ACC NUM POS</t>
  </si>
  <si>
    <t>ACC NUM LENGTH</t>
  </si>
  <si>
    <t>IBAN TOTAL LENGTH</t>
  </si>
  <si>
    <t>BBAN CHECK DIGITS POS</t>
  </si>
  <si>
    <t>BBAN CHECK DIGITS LENGTH</t>
  </si>
  <si>
    <t>Can IBAN parse sort/
branch code?</t>
  </si>
  <si>
    <t>BANK ID POS IN SORT CODE</t>
  </si>
  <si>
    <t>BANK ID LENGTH IN SORT CODE</t>
  </si>
  <si>
    <t>BRANCH ID POS IN SORT CODE</t>
  </si>
  <si>
    <t>BRANCH ID LENGTH IN SORT CODE</t>
  </si>
  <si>
    <r>
      <rPr>
        <b/>
        <sz val="11"/>
        <color theme="1"/>
        <rFont val="Calibri"/>
        <family val="2"/>
        <scheme val="minor"/>
      </rPr>
      <t>Instructions for Sort / Branch Code</t>
    </r>
    <r>
      <rPr>
        <sz val="10"/>
        <color theme="1"/>
        <rFont val="Arial"/>
        <family val="2"/>
      </rPr>
      <t xml:space="preserve"> (start with "Insert" or "Enter")</t>
    </r>
  </si>
  <si>
    <t>Instructions for Branch Name</t>
  </si>
  <si>
    <r>
      <rPr>
        <b/>
        <sz val="11"/>
        <color theme="1"/>
        <rFont val="Calibri"/>
        <family val="2"/>
        <scheme val="minor"/>
      </rPr>
      <t>Tax ID</t>
    </r>
    <r>
      <rPr>
        <sz val="10"/>
        <color theme="1"/>
        <rFont val="Arial"/>
        <family val="2"/>
      </rPr>
      <t xml:space="preserve">
</t>
    </r>
    <r>
      <rPr>
        <b/>
        <sz val="11"/>
        <color theme="1"/>
        <rFont val="Calibri"/>
        <family val="2"/>
        <scheme val="minor"/>
      </rPr>
      <t>Instructions</t>
    </r>
    <r>
      <rPr>
        <sz val="10"/>
        <color theme="1"/>
        <rFont val="Arial"/>
        <family val="2"/>
      </rPr>
      <t xml:space="preserve">
(text should start with "Insert")</t>
    </r>
  </si>
  <si>
    <t>Purpose of payment code instructions</t>
  </si>
  <si>
    <t>Account Number local name</t>
  </si>
  <si>
    <t>C O M M E N T S</t>
  </si>
  <si>
    <t>Insert 6 digit branch code if available</t>
  </si>
  <si>
    <t>Insert 9 digit branch code (MFO)</t>
  </si>
  <si>
    <t>Account number should be changed manually to this format: 123-4567890-12</t>
  </si>
  <si>
    <t>YES</t>
  </si>
  <si>
    <t>Insert CNPJ (14 digits) or CPF (11 digits)</t>
  </si>
  <si>
    <t>Branch Number is not always correct from the IBAN!</t>
  </si>
  <si>
    <t>Insert 4 digit branch code (Registreringsnummer)</t>
  </si>
  <si>
    <t>Insert 8 digit branch code (Código CCA)</t>
  </si>
  <si>
    <t>Bank Id needs to be 2 digits according to Oracle, so we go with the 2 digits, but official rule is 3 digits. Account should be 13 but Oracle imposes 9 digits.</t>
  </si>
  <si>
    <t>Insert 4 digit PoP code</t>
  </si>
  <si>
    <t>Insert 12 digit IIN (Tax ID) + ID Card number or 10 digit EKNP</t>
  </si>
  <si>
    <t>Insert 3 digit branch code</t>
  </si>
  <si>
    <t>Insert 7 digit branch code</t>
  </si>
  <si>
    <t>Insert 5 digit branch code</t>
  </si>
  <si>
    <t>Use the drop-down list!</t>
  </si>
  <si>
    <t>Insert 4 digit branch code</t>
  </si>
  <si>
    <t>Insert 9 digit branch code</t>
  </si>
  <si>
    <t>Insert 3 digit alphabetic POP code</t>
  </si>
  <si>
    <t>IBAN contains the 3 digit Bank Number at position 5</t>
  </si>
  <si>
    <t>ISO IBAN countries</t>
  </si>
  <si>
    <t>ex French colonies</t>
  </si>
  <si>
    <t>Comoros: If no IBAN, use RIB</t>
  </si>
  <si>
    <t>Equat. G: If no IBAN, use RIB</t>
  </si>
  <si>
    <t>Insert 10 digit Guichet Bancaire Code (3+3+4)</t>
  </si>
  <si>
    <t>Cote d'Iv: If no IBAN, use RIB</t>
  </si>
  <si>
    <t>RIB is 24 digits</t>
  </si>
  <si>
    <t>Guin-Biss: If no IBAN, use RIB</t>
  </si>
  <si>
    <t>(Niger: If no IBAN, enter RIB)</t>
  </si>
  <si>
    <t>(Senegal: If no IBAN, use RIB)</t>
  </si>
  <si>
    <t>(Togo: If no IBAN, enter RIB)</t>
  </si>
  <si>
    <t>Insert 3 digit PoP code</t>
  </si>
  <si>
    <t>Insert 6 digit branch code</t>
  </si>
  <si>
    <t>2 digit bank code</t>
  </si>
  <si>
    <t>(Angola: NIB)</t>
  </si>
  <si>
    <t>(Mozambique: NIB)</t>
  </si>
  <si>
    <t>Not official IBAN countries</t>
  </si>
  <si>
    <t>Insert 11 digit CUIT (TAX ID)</t>
  </si>
  <si>
    <t>(Argentina: CBU)</t>
  </si>
  <si>
    <t>The yellow values are parsed from the Account Number (= BBAN)!</t>
  </si>
  <si>
    <t>No IBAN countries</t>
  </si>
  <si>
    <t>Please include SUCURSAL number for Mexico!</t>
  </si>
  <si>
    <t>(Mexico: CLABE)</t>
  </si>
  <si>
    <t>The last 4 digits of the SWIFT National ID are the Sucursal number</t>
  </si>
  <si>
    <t>0001</t>
  </si>
  <si>
    <t>Please include SUCURSAL / OFICINA number for Peru!</t>
  </si>
  <si>
    <t>Insert 8 digit RUC (TAX ID)</t>
  </si>
  <si>
    <t>Always need to insert 0001 into branch number (can only parse the bank code)</t>
  </si>
  <si>
    <t>Insert RUT or RUN (TAX ID)</t>
  </si>
  <si>
    <t>3 digit bank code but not parsing as most banks are already created</t>
  </si>
  <si>
    <t>Type of CODE/RUT or RUN (TAX ID)</t>
  </si>
  <si>
    <t>2-3 digit bank code but not parsing as most banks are already created</t>
  </si>
  <si>
    <t>Insert 3 digit bank code + 001</t>
  </si>
  <si>
    <t>Insert 11 digit IFSC code</t>
  </si>
  <si>
    <t>Insert 7 digit head office code</t>
  </si>
  <si>
    <t>Insert 1 to the end of the head office code (branch number) to get the bank number.</t>
  </si>
  <si>
    <t>Insert 3 digit bank code + 5 digit branch code</t>
  </si>
  <si>
    <t>Insert 5 or 9 digit Tax ID for Jamaica</t>
  </si>
  <si>
    <t>Tax ID: 5 digits for companies; 9 digits for non-companies</t>
  </si>
  <si>
    <t>Insert PoP code + 10 digit business reg or 13 digit gov ID + phone number</t>
  </si>
  <si>
    <t>Insert 5 digit PoP code</t>
  </si>
  <si>
    <t>INV for invoice, SAL for salary</t>
  </si>
  <si>
    <t>Insert 8 digit branch code</t>
  </si>
  <si>
    <t>Insert Cedula de Identidad personal (TAX ID)</t>
  </si>
  <si>
    <t>Tax ID: enter supplier number if nothing inserted + Branch code: always 001</t>
  </si>
  <si>
    <t>Insert VO+5 digit PoP code + 10 or 12 digit INN</t>
  </si>
  <si>
    <t>Often Money vendor is used</t>
  </si>
  <si>
    <t>Enter 6 or 8 digit branch code!</t>
  </si>
  <si>
    <t>Insert 9 digit ABA code</t>
  </si>
  <si>
    <t>Insert 8 digit CITAD (branch code)</t>
  </si>
  <si>
    <t>Enter 4 or 5 digit branch code!</t>
  </si>
  <si>
    <t>Purpose of payment code / FTX</t>
  </si>
  <si>
    <t>AL33202320050000000002739732</t>
  </si>
  <si>
    <t>0000000002739732</t>
  </si>
  <si>
    <t>20232005</t>
  </si>
  <si>
    <t>RAIFFEISEN BANK SH.A.</t>
  </si>
  <si>
    <t>BRANCH GRAMSH</t>
  </si>
  <si>
    <t>LGJ. 18 GUSHTI, GRAMSH, 3301</t>
  </si>
  <si>
    <t>SGSBALTXXXX</t>
  </si>
  <si>
    <t/>
  </si>
  <si>
    <t>AD8500031101106668310103</t>
  </si>
  <si>
    <t>106668310103</t>
  </si>
  <si>
    <t>00031101</t>
  </si>
  <si>
    <t>CREDIT ANDORRA</t>
  </si>
  <si>
    <t>SERVEIS GENERALS</t>
  </si>
  <si>
    <t>22, AV. FITER I ROSSELL, ESCALDES ENGORDANY</t>
  </si>
  <si>
    <t>CRDAADADXXX</t>
  </si>
  <si>
    <t>AT431200010013683916</t>
  </si>
  <si>
    <t>10013683916</t>
  </si>
  <si>
    <t>12000</t>
  </si>
  <si>
    <t>UNICREDIT BANK AUSTRIA AG</t>
  </si>
  <si>
    <t>AG FILIALE NEUNKIRCHEN</t>
  </si>
  <si>
    <t>WIENER STRASSE 24, NEUNKIRCHEN, 2620</t>
  </si>
  <si>
    <t>BKAUATWWXXX</t>
  </si>
  <si>
    <t>AZ11IBAZ40010019449604967201</t>
  </si>
  <si>
    <t>40010019449604967201</t>
  </si>
  <si>
    <t>200071</t>
  </si>
  <si>
    <t>KAPITAL BANK</t>
  </si>
  <si>
    <t>KHATAI BRANCH</t>
  </si>
  <si>
    <t>N. REFIYEV STR., 16, BAKU</t>
  </si>
  <si>
    <t>AIIBAZ2XXXX</t>
  </si>
  <si>
    <t>BH02CITI00001077181611</t>
  </si>
  <si>
    <t>00001077181611</t>
  </si>
  <si>
    <t>BY86AKBB10100000002966000000</t>
  </si>
  <si>
    <t>10100000002966000000</t>
  </si>
  <si>
    <t>153001603</t>
  </si>
  <si>
    <t>BELARUSBANK OPEN JOINT STOCK COMPANY</t>
  </si>
  <si>
    <t>FILIAL NO 510</t>
  </si>
  <si>
    <t>KUYBYSHEVA, 18, FILIAL NO 510, MINSK, 220029</t>
  </si>
  <si>
    <t>AKBBBY2XXXX</t>
  </si>
  <si>
    <t>BE54643003358297</t>
  </si>
  <si>
    <t>643-0033582-97</t>
  </si>
  <si>
    <t>643</t>
  </si>
  <si>
    <t>BANCA MONTE PASCHI BELGIO</t>
  </si>
  <si>
    <t>BRUSSELS-24, RUE JOSEPH II</t>
  </si>
  <si>
    <t>RUE JOSEPH II, 24, BRUSSELS, 1000</t>
  </si>
  <si>
    <t>BMPBBEBBXXX</t>
  </si>
  <si>
    <t>BA391544029989713598</t>
  </si>
  <si>
    <t>99897135</t>
  </si>
  <si>
    <t>154402</t>
  </si>
  <si>
    <t>INTESA SANPAOLO BANKA D.D. BOSNA I HERCEGOVINA</t>
  </si>
  <si>
    <t>OBALA KULINA BANA BRANCH</t>
  </si>
  <si>
    <t>OBALA KULINA BANA 9A, SARAJEVO, 71000</t>
  </si>
  <si>
    <t>UPBKBA22XXX</t>
  </si>
  <si>
    <t>BR5200000000037980003330028C1</t>
  </si>
  <si>
    <t>0003330028</t>
  </si>
  <si>
    <t>3798</t>
  </si>
  <si>
    <t>BANCO DO BRASIL S. A.</t>
  </si>
  <si>
    <t>PORTO ALEGRE BRANCH</t>
  </si>
  <si>
    <t>RUA URUGUAI, 185, PORTO ALEGRE, 90010-901</t>
  </si>
  <si>
    <t>BRASBRRJPAE</t>
  </si>
  <si>
    <t>CNPJ 12345678901234</t>
  </si>
  <si>
    <t>BG18RZBB91550123456789</t>
  </si>
  <si>
    <t>0123456789</t>
  </si>
  <si>
    <t>9155</t>
  </si>
  <si>
    <t>CR58015103620025432331</t>
  </si>
  <si>
    <t>03620025432331</t>
  </si>
  <si>
    <t>0151</t>
  </si>
  <si>
    <t>BANCO NACIONAL DE COSTA RICA</t>
  </si>
  <si>
    <t>SUCURSAL SANTO DOMINGO HEREDIA</t>
  </si>
  <si>
    <t>FACING THE SOUTH SIDE OF THE CATHOLIC CHURCH, NEXT DOOR TO PALI, SANTO DOMINGO, HEREDIA, 40301</t>
  </si>
  <si>
    <t>BNCRCRSJXXX</t>
  </si>
  <si>
    <t>HR1123300033242774786</t>
  </si>
  <si>
    <t>3242774786</t>
  </si>
  <si>
    <t>2330003</t>
  </si>
  <si>
    <t>SOCIETE GENERALE - SPLITSKA BA</t>
  </si>
  <si>
    <t>HEAD OFFICE</t>
  </si>
  <si>
    <t>RUDERA BOSKOVICA 16, HEAD OFFICE, SPLIT, 21000</t>
  </si>
  <si>
    <t>SOGEHR22XXX</t>
  </si>
  <si>
    <t>CY21002001950000357001234567</t>
  </si>
  <si>
    <t>0000357001234567</t>
  </si>
  <si>
    <t>00200195</t>
  </si>
  <si>
    <t>CZ5508000000001234567899</t>
  </si>
  <si>
    <t>0000001234567899</t>
  </si>
  <si>
    <t>0800</t>
  </si>
  <si>
    <t>DK7851000106139008</t>
  </si>
  <si>
    <t>0106139008</t>
  </si>
  <si>
    <t>5100</t>
  </si>
  <si>
    <t>CITIBANK EUROPE PLC</t>
  </si>
  <si>
    <t>DENMARK BRANCH</t>
  </si>
  <si>
    <t>VESTERBROGADE 1, L5 TV, COPENHAGEN, 2300</t>
  </si>
  <si>
    <t>CITIDKKXXXX</t>
  </si>
  <si>
    <t>DO22ACAU00000000000123456789</t>
  </si>
  <si>
    <t>00000000000123456789</t>
  </si>
  <si>
    <t>BANCO MULTIPLE BHD LEON S.A.</t>
  </si>
  <si>
    <t>HEADQUARTERS OFFICE</t>
  </si>
  <si>
    <t>AV WINSTON CHURCHILL ESQ 27, LUIS F THOMEN ESQ, SANTO DOMINGO, 21721</t>
  </si>
  <si>
    <t>BCBHDOSDXXX</t>
  </si>
  <si>
    <t>SV43ACAT00000000000000123123</t>
  </si>
  <si>
    <t>00000000000000123123</t>
  </si>
  <si>
    <t>2501</t>
  </si>
  <si>
    <t>BANCO DE AMÉRICA CENTRAL, S.A.</t>
  </si>
  <si>
    <t>55 AV SUR, ENTRE ALAMEDA ROOSEVELT Y AVE OLIMPIA, SAN SALVADOR</t>
  </si>
  <si>
    <t>BAMCSVSSXXX</t>
  </si>
  <si>
    <t>EE471000001020145685</t>
  </si>
  <si>
    <t>00001020145685</t>
  </si>
  <si>
    <t>10</t>
  </si>
  <si>
    <t>FO8491810001743319</t>
  </si>
  <si>
    <t>0001743319</t>
  </si>
  <si>
    <t>9181</t>
  </si>
  <si>
    <t>BETRI BANKI P/F</t>
  </si>
  <si>
    <t>HEAD OFFICE BETRI BANKI</t>
  </si>
  <si>
    <t>YVIRI VID STROND 2, TORSHAVN</t>
  </si>
  <si>
    <t>EIKBFOTFXXX</t>
  </si>
  <si>
    <t>FI8789199710001136</t>
  </si>
  <si>
    <t>89199710001136</t>
  </si>
  <si>
    <t>891997</t>
  </si>
  <si>
    <t>DANSKE BANK PLC</t>
  </si>
  <si>
    <t>HIILILAITURINKUJA 2, HELSINKIN, 00075</t>
  </si>
  <si>
    <t>DABAFIHHXXX</t>
  </si>
  <si>
    <t>FR7611006000160822979300177</t>
  </si>
  <si>
    <t>08229793001</t>
  </si>
  <si>
    <t>1100600016</t>
  </si>
  <si>
    <t>CREDIT AGRICOLE</t>
  </si>
  <si>
    <t>AG ERVY LE CHATEL</t>
  </si>
  <si>
    <t>BOULEVARD DES GRANDS FOSSES, ERVY LE CHATEL, AUBE, 10130</t>
  </si>
  <si>
    <t>AGRIFRPP810</t>
  </si>
  <si>
    <t>GE28TB7818836140100001</t>
  </si>
  <si>
    <t>7818836140100001</t>
  </si>
  <si>
    <t>TBC BANK JSC</t>
  </si>
  <si>
    <t>HEAD OFFICE OF TBC BANK</t>
  </si>
  <si>
    <t>7 MARJANISHVILI STREET, TBILISI, 0102</t>
  </si>
  <si>
    <t>TBCBGE22XXX</t>
  </si>
  <si>
    <t>DE61472601212005963200</t>
  </si>
  <si>
    <t>2005963200</t>
  </si>
  <si>
    <t>47260121</t>
  </si>
  <si>
    <t>VOLKSBANK PADERBORN EG</t>
  </si>
  <si>
    <t>MAIN VB PADERBORN-HOEXTER-DETMOLD</t>
  </si>
  <si>
    <t>NEUER PLATZ 1, PADERBORN 33098</t>
  </si>
  <si>
    <t>DGPBDE3MXXX</t>
  </si>
  <si>
    <t>GI09BARC020452175576533</t>
  </si>
  <si>
    <t>020452175576533</t>
  </si>
  <si>
    <t>020452</t>
  </si>
  <si>
    <t>GR8101401530153002320005086</t>
  </si>
  <si>
    <t>0153002320005086</t>
  </si>
  <si>
    <t>0140153</t>
  </si>
  <si>
    <t>ALPHA BANK AE</t>
  </si>
  <si>
    <t>NEA ERYTHRAIA BRANCH</t>
  </si>
  <si>
    <t>340 KIFISSIAS AVENUE, KIFISSIA</t>
  </si>
  <si>
    <t>CRBAGRAAXXX</t>
  </si>
  <si>
    <t>GL8964710123456789</t>
  </si>
  <si>
    <t>6471</t>
  </si>
  <si>
    <t>GT57BRRL01010000003051034802</t>
  </si>
  <si>
    <t>01010000003051034802</t>
  </si>
  <si>
    <t>16290016</t>
  </si>
  <si>
    <t>BANCO DE DESARROLLO RURAL, S.A. (BANRURAL)</t>
  </si>
  <si>
    <t>SAN MARCOS BRANCH</t>
  </si>
  <si>
    <t>9A CALLE ENTRE 2A Y 3A AVE EDIFICIO VELASQUEZ, SAN MARCOS</t>
  </si>
  <si>
    <t>BRRLGTGCXXX</t>
  </si>
  <si>
    <t>HU89162001510006725200000000</t>
  </si>
  <si>
    <t>162001510006725200000000</t>
  </si>
  <si>
    <t>16200151</t>
  </si>
  <si>
    <t>MAGNET MAGYAR KOZOSSEGI BANK ZRT.</t>
  </si>
  <si>
    <t>UJBUDAI FIOK 16200151</t>
  </si>
  <si>
    <t>BARTOK BELA UT 34., BUDAPEST, 1111</t>
  </si>
  <si>
    <t>HBWEHUHBXXX</t>
  </si>
  <si>
    <t>IS030001121234561234567890</t>
  </si>
  <si>
    <t>121234561234567890</t>
  </si>
  <si>
    <t>IQ20CBIQ861800101010500</t>
  </si>
  <si>
    <t>800101010500</t>
  </si>
  <si>
    <t>861</t>
  </si>
  <si>
    <t>BANK OF BAGHDAD</t>
  </si>
  <si>
    <t>HEAD OFFICE BAGHDAD PROVINCE</t>
  </si>
  <si>
    <t>KARADA ST., BANK OF BAGHDAD BLDNG, ALWIYA, BAGHDAD, 3192</t>
  </si>
  <si>
    <t>BABIIQBAXXX</t>
  </si>
  <si>
    <t>IE21AIBK93740104439038</t>
  </si>
  <si>
    <t>04439038</t>
  </si>
  <si>
    <t>937401</t>
  </si>
  <si>
    <t>ALLIED IRISH BANK</t>
  </si>
  <si>
    <t>SALTHILL GALWAY BRANCH</t>
  </si>
  <si>
    <t>177 UPPER SALTHILL, GALWAY</t>
  </si>
  <si>
    <t>AIBKIE2DXXX</t>
  </si>
  <si>
    <t>IL150108640000028840006</t>
  </si>
  <si>
    <t>028840006</t>
  </si>
  <si>
    <t>10864</t>
  </si>
  <si>
    <t>BANK LEUMI LE ISRAEL B.M.</t>
  </si>
  <si>
    <t>HERTZELIAH BRANCH</t>
  </si>
  <si>
    <t>GALGALI HAFALDAH, HERZLIYA, 46733</t>
  </si>
  <si>
    <t>LUMIILITXXX</t>
  </si>
  <si>
    <t>JO61SCBL1220000000101390665501</t>
  </si>
  <si>
    <t>000000101390665501</t>
  </si>
  <si>
    <t>STANDARD CHARTERED BANK</t>
  </si>
  <si>
    <t>6TH CIRCLE BRANCH</t>
  </si>
  <si>
    <t>ZAHRAN STREET, BUILDING 190, AMMAN, 11110</t>
  </si>
  <si>
    <t>SCBLJOAXXXX</t>
  </si>
  <si>
    <t>0104 PURPOSE OF PAYMENT</t>
  </si>
  <si>
    <t>KZ839480001A02356039</t>
  </si>
  <si>
    <t>0001A02356039</t>
  </si>
  <si>
    <t>948</t>
  </si>
  <si>
    <t>EURASIAN BANK</t>
  </si>
  <si>
    <t>FILIAL 6</t>
  </si>
  <si>
    <t>50-52, BAITURSYNOV STREET, ALMATY 050022</t>
  </si>
  <si>
    <t>HSBKKZKX</t>
  </si>
  <si>
    <t>BIN 180840026909 EKNP 2419KZT859</t>
  </si>
  <si>
    <t>XK052016000055610278</t>
  </si>
  <si>
    <t>0000556102</t>
  </si>
  <si>
    <t>2016</t>
  </si>
  <si>
    <t>TEB SHA</t>
  </si>
  <si>
    <t>KOSOVO PRISTINA</t>
  </si>
  <si>
    <t>RR. AGIM RAMADANI, NO. 15, HEAD OFFICE, PRISTINA, 10000</t>
  </si>
  <si>
    <t>TEBKRS22XXX</t>
  </si>
  <si>
    <t>KW46BBYN0000000000000104243005</t>
  </si>
  <si>
    <t>0000000000000104243005</t>
  </si>
  <si>
    <t>BOUBYAN BANK (K.S.C)</t>
  </si>
  <si>
    <t>HEAD OFFICE BOUBYAN</t>
  </si>
  <si>
    <t>SAFAT, 13116</t>
  </si>
  <si>
    <t>BBYNKWKWXXX</t>
  </si>
  <si>
    <t>LV97HABA0012345678910</t>
  </si>
  <si>
    <t>0012345678910</t>
  </si>
  <si>
    <t>LB92000700000000123123456123</t>
  </si>
  <si>
    <t>00000000123123456123</t>
  </si>
  <si>
    <t>BANK AUDI SAL</t>
  </si>
  <si>
    <t>BAABDA BRANCH</t>
  </si>
  <si>
    <t>BOULOS BROTHERS BUILDING, BAABDA BRANCH, BAABDA</t>
  </si>
  <si>
    <t>AUDBLBBXXXX</t>
  </si>
  <si>
    <t>LI7408806123456789012</t>
  </si>
  <si>
    <t>123456789012</t>
  </si>
  <si>
    <t>08806</t>
  </si>
  <si>
    <t>LT601010012345678901</t>
  </si>
  <si>
    <t>12345678901</t>
  </si>
  <si>
    <t>10100</t>
  </si>
  <si>
    <t>LU120010001234567891</t>
  </si>
  <si>
    <t>0001234567891</t>
  </si>
  <si>
    <t>MK07200001305289998</t>
  </si>
  <si>
    <t>0013052899</t>
  </si>
  <si>
    <t>200</t>
  </si>
  <si>
    <t>STOPANSKA BANKA AD SKOPJE</t>
  </si>
  <si>
    <t>SKOPJE MAIN</t>
  </si>
  <si>
    <t>11 OKTOMVRI ST 7, SKOPJE, 1000</t>
  </si>
  <si>
    <t>STOBMK2XXXX</t>
  </si>
  <si>
    <t>MT31MALT01100000000000000000123</t>
  </si>
  <si>
    <t>000000000000000123</t>
  </si>
  <si>
    <t>01100</t>
  </si>
  <si>
    <t>MR1300010000010329534010157</t>
  </si>
  <si>
    <t>03295340101</t>
  </si>
  <si>
    <t>0001000001</t>
  </si>
  <si>
    <t>BANQUE MAURITANIENNE POUR LE COMMERCE INTERNATIONAL</t>
  </si>
  <si>
    <t>AVENUE GAMAL ABDEL NASSER, NUAKCHOTT</t>
  </si>
  <si>
    <t>MBICMRMRXXX</t>
  </si>
  <si>
    <t>MU66MCBL0913000002253321000MUR</t>
  </si>
  <si>
    <t>000002253321000MUR</t>
  </si>
  <si>
    <t>0913</t>
  </si>
  <si>
    <t>THE MAURITIUS COMMERCIAL BANK LIMITED</t>
  </si>
  <si>
    <t>BELL VILLAGE</t>
  </si>
  <si>
    <t>OLD MOKA ROAD, BELL VILLAGE, PORT LOUIS</t>
  </si>
  <si>
    <t>MCBLMUMUXXX</t>
  </si>
  <si>
    <t>MD11FT222410100005066978</t>
  </si>
  <si>
    <t>222410100005066978</t>
  </si>
  <si>
    <t>BANCA DE FINANTE SI COMERT S.A.</t>
  </si>
  <si>
    <t>26 PUSKIN STREET, CHISINAU, MD-2012</t>
  </si>
  <si>
    <t>FTMDMD2XXXX</t>
  </si>
  <si>
    <t>MC5830003009450005039000556</t>
  </si>
  <si>
    <t>00050390005</t>
  </si>
  <si>
    <t>3000300945</t>
  </si>
  <si>
    <t xml:space="preserve">SOCIETE GENERALE </t>
  </si>
  <si>
    <t>AG LA CONDAMINE</t>
  </si>
  <si>
    <t>17 BOULEVARD ALBERT 1ER, MONACO 98000</t>
  </si>
  <si>
    <t>SOGEFRPPXXX</t>
  </si>
  <si>
    <t>ME25510121097727001230</t>
  </si>
  <si>
    <t>1210977270012</t>
  </si>
  <si>
    <t>510</t>
  </si>
  <si>
    <t>CRNOGORSKA KOMERCIJALNA BANKA</t>
  </si>
  <si>
    <t>MARKSA I ENGELSA BB BRANCH</t>
  </si>
  <si>
    <t>MARKSA I ENGELSA BB, PODGORICA, 81000</t>
  </si>
  <si>
    <t>CKBCMEPGXXX</t>
  </si>
  <si>
    <t>NL39INGB0007455029</t>
  </si>
  <si>
    <t>0007455029</t>
  </si>
  <si>
    <t>ING BANK N.V.</t>
  </si>
  <si>
    <t>888 BIJLMERPLEIN</t>
  </si>
  <si>
    <t>BIJLMERPLEIN 888, AMSTERDAMSE POORT, AMSTERDAM, 1102 MG</t>
  </si>
  <si>
    <t>INGBNL2AXXX</t>
  </si>
  <si>
    <t>NO5982100465007</t>
  </si>
  <si>
    <t>82100465007</t>
  </si>
  <si>
    <t>8210</t>
  </si>
  <si>
    <t>DNB NOR BANK ASA (FORMERLY DEN</t>
  </si>
  <si>
    <t>AKER BRYGGE</t>
  </si>
  <si>
    <t>DRONNING EUFEMIAS GATE 30, SENTRUM, OSLO, 0021</t>
  </si>
  <si>
    <t>DNBANOKKXXX</t>
  </si>
  <si>
    <t>PK82UNIL0109000233740504</t>
  </si>
  <si>
    <t>0109000233740504</t>
  </si>
  <si>
    <t>0545019</t>
  </si>
  <si>
    <t>UNITED BANK LIMITED</t>
  </si>
  <si>
    <t>KHYBER AGENCY BRANCH</t>
  </si>
  <si>
    <t>BARA MARKET KHYBER AGENCY, PESHAWAR</t>
  </si>
  <si>
    <t>UNILPKKAXXX</t>
  </si>
  <si>
    <t>PS74PALS045711873010991600000</t>
  </si>
  <si>
    <t>045711873010991600000</t>
  </si>
  <si>
    <t>89457</t>
  </si>
  <si>
    <t>BANK OF PALESTINE PLC</t>
  </si>
  <si>
    <t>NABLUS BRANCH</t>
  </si>
  <si>
    <t>SUFIAN ST NABLUS, NABLUS</t>
  </si>
  <si>
    <t>PALSPS22XXX</t>
  </si>
  <si>
    <t>PL10105000997603123456789123</t>
  </si>
  <si>
    <t>7603123456789123</t>
  </si>
  <si>
    <t>10500099</t>
  </si>
  <si>
    <t>PT50003300000000447986651</t>
  </si>
  <si>
    <t>00004479866</t>
  </si>
  <si>
    <t>00330000</t>
  </si>
  <si>
    <t>BANCO COMERCIAL PORTUGUES S.A.</t>
  </si>
  <si>
    <t>HORTA</t>
  </si>
  <si>
    <t>LG DUQUE DE AVILA E BOLAMA 3, HORTA, 9900-141</t>
  </si>
  <si>
    <t>BCOMPTPLXXX</t>
  </si>
  <si>
    <t>QA54QNBA000000000000693123456</t>
  </si>
  <si>
    <t>000000000000693123456</t>
  </si>
  <si>
    <t>RO78RNCB0082005702700003</t>
  </si>
  <si>
    <t>0082005702700003</t>
  </si>
  <si>
    <t>BANCA COMERCIALA ROMANA S.A</t>
  </si>
  <si>
    <t>HEAD OFFICE REGINA ELISABETA BLVD</t>
  </si>
  <si>
    <t>5 REGINA ELISABETA BLVD, SECTOR 3, BUCHAREST, 030016</t>
  </si>
  <si>
    <t>RNCBROBUXXX</t>
  </si>
  <si>
    <t>LC14BOSL123456789012345678901234</t>
  </si>
  <si>
    <t>123456789012345678901234</t>
  </si>
  <si>
    <t>ROYAL BANK OF CANADA</t>
  </si>
  <si>
    <t>CASTRIES</t>
  </si>
  <si>
    <t>22 MICOUD STREET, CASTRIES</t>
  </si>
  <si>
    <t>ROYCLCLCXXX</t>
  </si>
  <si>
    <t>SM76P0854009812123456789123</t>
  </si>
  <si>
    <t>123456789123</t>
  </si>
  <si>
    <t>0854009812</t>
  </si>
  <si>
    <t>ST23000200000289355710148</t>
  </si>
  <si>
    <t>02893557101</t>
  </si>
  <si>
    <t>00020000</t>
  </si>
  <si>
    <t>SA4420000001234567891234</t>
  </si>
  <si>
    <t>000001234567891234</t>
  </si>
  <si>
    <t>20</t>
  </si>
  <si>
    <t>INV PURPOSE OF PAYMENT</t>
  </si>
  <si>
    <t>RS35160513020024546562</t>
  </si>
  <si>
    <t>5130200245465</t>
  </si>
  <si>
    <t>160</t>
  </si>
  <si>
    <t>BANCA INTESA AD, BEOGRAD</t>
  </si>
  <si>
    <t>HEAD OFFICE BRANCH BELGRADE</t>
  </si>
  <si>
    <t>MILENTIJA POPOVICA 7B, HEAD OFFICE, BEOGRAD, 11070</t>
  </si>
  <si>
    <t>DBDBRSBGXXX</t>
  </si>
  <si>
    <t>SC52BAHL01031234567890123456USD</t>
  </si>
  <si>
    <t>1234567890123456USD</t>
  </si>
  <si>
    <t>0103</t>
  </si>
  <si>
    <t>SK4583200000002300001047</t>
  </si>
  <si>
    <t>0000002300001047</t>
  </si>
  <si>
    <t>8320</t>
  </si>
  <si>
    <t>J AND T BANKA A.S.</t>
  </si>
  <si>
    <t>BRATISLAVA BRANCH</t>
  </si>
  <si>
    <t>LAMACSKA CESTA 3, BRATISLAVA 84104</t>
  </si>
  <si>
    <t>JTBPSKBAXXX</t>
  </si>
  <si>
    <t>SI56192001234567892</t>
  </si>
  <si>
    <t>12345678</t>
  </si>
  <si>
    <t>19200</t>
  </si>
  <si>
    <t>ES0300815182580001013403</t>
  </si>
  <si>
    <t>0001013403</t>
  </si>
  <si>
    <t>00815182</t>
  </si>
  <si>
    <t>BANCO DE SABADELL, S.A.</t>
  </si>
  <si>
    <t>SAN SEBASTIAN-DONOSTIA, OFICINA EMPR</t>
  </si>
  <si>
    <t>AV DE LIBERTAD 000025, DONOSTIA-SAN SEBASTIAN, 20006</t>
  </si>
  <si>
    <t>BSABESBBXXX</t>
  </si>
  <si>
    <t>SE5880000816959035616722</t>
  </si>
  <si>
    <t>0816959035616722</t>
  </si>
  <si>
    <t>8901</t>
  </si>
  <si>
    <t>SWEDBANK AB (PUBL)</t>
  </si>
  <si>
    <t>LANDSVAGEN 40, 172 63 SUNDBYBERG, STOCKHOLM, 10534</t>
  </si>
  <si>
    <t>SWEDSESSXXX</t>
  </si>
  <si>
    <t>CH2887105910501218791</t>
  </si>
  <si>
    <t>910501218791</t>
  </si>
  <si>
    <t>87105</t>
  </si>
  <si>
    <t>BANK CIC (SWITZERLAND) LTD</t>
  </si>
  <si>
    <t>BASEL MAIN MARKTPLATZ</t>
  </si>
  <si>
    <t>MARKTPLATZ 13, BASEL, 4001</t>
  </si>
  <si>
    <t>CIALCHBBXXX</t>
  </si>
  <si>
    <t>TL380080012345678910157</t>
  </si>
  <si>
    <t>00123456789101</t>
  </si>
  <si>
    <t>008</t>
  </si>
  <si>
    <t>AUSTRALIA AND NEW ZEALAND BANKING GROUP LTD</t>
  </si>
  <si>
    <t>ANZ TIMOR PLAZA BRANCH</t>
  </si>
  <si>
    <t>RUE PRESIDENTE NICOLAU LOBATO, COMORO, DILI</t>
  </si>
  <si>
    <t>ANZBTLDIXXX</t>
  </si>
  <si>
    <t>TN5910406084106812878820</t>
  </si>
  <si>
    <t>0841068128788</t>
  </si>
  <si>
    <t>10406</t>
  </si>
  <si>
    <t>SOCIETE TUNISIENNE DE BANQUE</t>
  </si>
  <si>
    <t>RUE DES JARDINS</t>
  </si>
  <si>
    <t>16 RUE DES JARDINS, BOU SALEM-JENDOUBA, 8170</t>
  </si>
  <si>
    <t>STBKTNTTXXX</t>
  </si>
  <si>
    <t>TR320010009999901234567890</t>
  </si>
  <si>
    <t>9999901234567890</t>
  </si>
  <si>
    <t>010009999</t>
  </si>
  <si>
    <t>UA903052992990004149123456789</t>
  </si>
  <si>
    <t>2990004149123456789</t>
  </si>
  <si>
    <t>305299</t>
  </si>
  <si>
    <t>PJSC CREDIT AGRICOLE BANK</t>
  </si>
  <si>
    <t>HEAD OFFICE CRED AGRIC</t>
  </si>
  <si>
    <t>42/4 PUSHKINSKAYA STREET, KIEV</t>
  </si>
  <si>
    <t>AGRIUAUKXXX</t>
  </si>
  <si>
    <t>AE200240053520021123501</t>
  </si>
  <si>
    <t>0053520021123501</t>
  </si>
  <si>
    <t>802420101</t>
  </si>
  <si>
    <t>DUBAI ISLAMIC BANK</t>
  </si>
  <si>
    <t>DUBAI BRANCH</t>
  </si>
  <si>
    <t>AL MAKTOUM STREET, P.O BOX 1080 DUBAI</t>
  </si>
  <si>
    <t>DUIBAEADXXX</t>
  </si>
  <si>
    <t>SAL PURPOSE OF PAYMENT</t>
  </si>
  <si>
    <t>GB61BARC20184160205389</t>
  </si>
  <si>
    <t>60205389</t>
  </si>
  <si>
    <t>201841</t>
  </si>
  <si>
    <t>BARCLAYS BANK PLC</t>
  </si>
  <si>
    <t>CARDIGAN</t>
  </si>
  <si>
    <t>32 HIGH STREET, CARDIGAN, WALES, SA43 1HH</t>
  </si>
  <si>
    <t>BARCGB22XXX</t>
  </si>
  <si>
    <t>VG21PACG0000000123456789</t>
  </si>
  <si>
    <t>0000000123456789</t>
  </si>
  <si>
    <t>BI93217014958513</t>
  </si>
  <si>
    <t>217014958513</t>
  </si>
  <si>
    <t>217</t>
  </si>
  <si>
    <t>BANQUE DE CREDIT DE BUJUMBURA</t>
  </si>
  <si>
    <t>AGENCE CENTRAL BUJUMBURA</t>
  </si>
  <si>
    <t>AVENUE PATRICE EMERY LUMUMBA,  BUJUMBURA</t>
  </si>
  <si>
    <t>BCRBBIBIXXX</t>
  </si>
  <si>
    <t>CM2110002000310964422300094</t>
  </si>
  <si>
    <t>09644223000</t>
  </si>
  <si>
    <t>1000200031</t>
  </si>
  <si>
    <t>SCB CAMEROUN S.A.</t>
  </si>
  <si>
    <t>AGENCE DE VOGT 00031</t>
  </si>
  <si>
    <t>220 AVENUE MONSEIGNEUR VOGT, YAOUNDE</t>
  </si>
  <si>
    <t>BCMACMCXXXX</t>
  </si>
  <si>
    <t>CF4220003000203730143220133</t>
  </si>
  <si>
    <t>37301432201</t>
  </si>
  <si>
    <t>2000300020</t>
  </si>
  <si>
    <t>BANQUE POPULAIRE MAROCO-CENTRAFRICAINE B.P.M.C.</t>
  </si>
  <si>
    <t>AGENCE BPMC RUE GUERILLOT 20003 00020</t>
  </si>
  <si>
    <t>RUE GUERILLOT BP 844, BANGUI</t>
  </si>
  <si>
    <t>BPMCCFCFXXX</t>
  </si>
  <si>
    <t>TD8960002000010271091600153</t>
  </si>
  <si>
    <t>02710916001</t>
  </si>
  <si>
    <t>6000200001</t>
  </si>
  <si>
    <t>SOCIETE GENERALE TCHAD</t>
  </si>
  <si>
    <t>AGENCE CENTRAL 20001</t>
  </si>
  <si>
    <t>2-6 RUE DU COMMANDANT GALYAM NEGAL, N DJAMENA</t>
  </si>
  <si>
    <t>SOGETDNDXXX</t>
  </si>
  <si>
    <t>KM4600005000010010924500186</t>
  </si>
  <si>
    <t>00109245001</t>
  </si>
  <si>
    <t>0000500001</t>
  </si>
  <si>
    <t>BANQUE FEDERALE DE COMMERCE</t>
  </si>
  <si>
    <t>BFC HEAD OFFICE</t>
  </si>
  <si>
    <t>BFC BUILDING PLACE DE FRANCE,  MORONI</t>
  </si>
  <si>
    <t>BFDCKMKMXXX</t>
  </si>
  <si>
    <t>KM4600005000010010904400137</t>
  </si>
  <si>
    <t>CG3930008031101201406101169</t>
  </si>
  <si>
    <t>12014061011</t>
  </si>
  <si>
    <t>3000803110</t>
  </si>
  <si>
    <t>BGFIBANK CONGO</t>
  </si>
  <si>
    <t>AGENCE PROXIMA 03110</t>
  </si>
  <si>
    <t>AV. AMILCAR CABRAL,  BRAZZAVILLE</t>
  </si>
  <si>
    <t>BGFICGCGXXX</t>
  </si>
  <si>
    <t>GQ7050002001003725226500116</t>
  </si>
  <si>
    <t>37252265001</t>
  </si>
  <si>
    <t>5000200100</t>
  </si>
  <si>
    <t>SOCIETE GENERALE DE BANQUE EN GUINEE EQUATORIALE</t>
  </si>
  <si>
    <t>AGENCE MALABO 00100</t>
  </si>
  <si>
    <t>AVENIDA DE LA INDEPENDENCIA, MALABO</t>
  </si>
  <si>
    <t>SGGEGQGQXXX</t>
  </si>
  <si>
    <t>GA2140021010000108680015901</t>
  </si>
  <si>
    <t>01086800159</t>
  </si>
  <si>
    <t>4002101000</t>
  </si>
  <si>
    <t>ORABANK GABON</t>
  </si>
  <si>
    <t>AGENCE CENTRAL 01000</t>
  </si>
  <si>
    <t>IMMEUBLE LES FRANGIPANIERS, LIBREVILLE</t>
  </si>
  <si>
    <t>ORBKGALIXXX</t>
  </si>
  <si>
    <t>MG4600005000046231853020011</t>
  </si>
  <si>
    <t>62318530200</t>
  </si>
  <si>
    <t>0000500004</t>
  </si>
  <si>
    <t>BNI MADAGASCAR</t>
  </si>
  <si>
    <t>AGENCE ANTSAKAVIRO</t>
  </si>
  <si>
    <t>133 AMPASANISADODA, ANTANANARIVO</t>
  </si>
  <si>
    <t>CLMDMGMGXXX</t>
  </si>
  <si>
    <t>DJ2110002010010400223020063</t>
  </si>
  <si>
    <t>04002230200</t>
  </si>
  <si>
    <t>1000201001</t>
  </si>
  <si>
    <t>BANK OF AFRICA MER ROUGE</t>
  </si>
  <si>
    <t>HEAD OFFICE 01001</t>
  </si>
  <si>
    <t>10 PLACE LAGARDE, DJIBOUTI</t>
  </si>
  <si>
    <t>MRINDJJDXXX</t>
  </si>
  <si>
    <t>DJ2110002010010409943020008</t>
  </si>
  <si>
    <t>1460009222002</t>
  </si>
  <si>
    <t>BANK OF ALEXANDRIA S A E</t>
  </si>
  <si>
    <t>DOKKI FAO GIZA BRANCH</t>
  </si>
  <si>
    <t>11 AL ESLAH EL ZERAEY STREET, GIZA 12311</t>
  </si>
  <si>
    <t>ALEXEGCXXXX</t>
  </si>
  <si>
    <t>EG2100037000671002392189379</t>
  </si>
  <si>
    <t>051300010858520113</t>
  </si>
  <si>
    <t>RAWBANK SA</t>
  </si>
  <si>
    <t>LUBUMBASHI BRANCH</t>
  </si>
  <si>
    <t>91, AVENUE SENDWE,  LUBUMBASHI</t>
  </si>
  <si>
    <t>RAWBCDKIXXX</t>
  </si>
  <si>
    <t>CD87000250100400181028000831</t>
  </si>
  <si>
    <t>MA64007810000675700030017603</t>
  </si>
  <si>
    <t>007810000675700030017603</t>
  </si>
  <si>
    <t>0078100291</t>
  </si>
  <si>
    <t xml:space="preserve">ATTIJARIWAFA BANK </t>
  </si>
  <si>
    <t>ATB AGENCE RABAT ANGLE AVENUES LA RESISTANCE</t>
  </si>
  <si>
    <t>ANGLE AVENUES LA RESISTANCE ET LIBAN RABAT</t>
  </si>
  <si>
    <t>BCMAMAMCXXX</t>
  </si>
  <si>
    <t>MA64011519000001205000534921</t>
  </si>
  <si>
    <t>BJ66BJ0610800100181400730743</t>
  </si>
  <si>
    <t>001814007307</t>
  </si>
  <si>
    <t>BJ06108001</t>
  </si>
  <si>
    <t>BANK OF AFRICA - BENIN</t>
  </si>
  <si>
    <t>AGENCE BOHICON 08001</t>
  </si>
  <si>
    <t>ROUTE D ABOMEY, BOHICON 132</t>
  </si>
  <si>
    <t>AFRIBJBJXXX</t>
  </si>
  <si>
    <t>BF42BF0230105302392820017095</t>
  </si>
  <si>
    <t>023928200170</t>
  </si>
  <si>
    <t>BF02301053</t>
  </si>
  <si>
    <t>BICIA DU BURKINA</t>
  </si>
  <si>
    <t>AGENCE CENTRAL 01053</t>
  </si>
  <si>
    <t>479, AVE DR KWAME N KRUMAH OUAGADOUGOU</t>
  </si>
  <si>
    <t>BICIBFBXXXX</t>
  </si>
  <si>
    <t>CI93CI0590101511121752580120</t>
  </si>
  <si>
    <t>111217525801</t>
  </si>
  <si>
    <t>CI05901015</t>
  </si>
  <si>
    <t>ECOBANK - COTE D IVOIRE S.A.</t>
  </si>
  <si>
    <t>AGENCE TREICHVILLE MARCHE CI059 01015</t>
  </si>
  <si>
    <t>AVENUE 1 CENTRE COMMERCIAL TREICH CENTER, ABIDJAN</t>
  </si>
  <si>
    <t>ECOCCIABXXX</t>
  </si>
  <si>
    <t>GW1430100112180246020143</t>
  </si>
  <si>
    <t>GW14301001</t>
  </si>
  <si>
    <t>ECOBANK GUINEA BISSAU</t>
  </si>
  <si>
    <t>AGENCE CENTRALE GW143 01001</t>
  </si>
  <si>
    <t>AVENUE AMILCAR CABRAL, BISSAU 126</t>
  </si>
  <si>
    <t>ECOCGWGWXXX</t>
  </si>
  <si>
    <t>GW68GW1950100102001596001651</t>
  </si>
  <si>
    <t>ML13ML0160100102650129562639</t>
  </si>
  <si>
    <t>026501295626</t>
  </si>
  <si>
    <t>ML01601001</t>
  </si>
  <si>
    <t>BANQUE DE DEVELOPPEMENT DU MALI - S.A.</t>
  </si>
  <si>
    <t>AGENCE BDM-SA CENTRAL 01001</t>
  </si>
  <si>
    <t>525 AVENUE MODIBO KEITA, BAMAKO</t>
  </si>
  <si>
    <t>BDMAMLBAXXX</t>
  </si>
  <si>
    <t>NE58NE0380100400433773000257</t>
  </si>
  <si>
    <t>004337730002</t>
  </si>
  <si>
    <t>NE03801004</t>
  </si>
  <si>
    <t>BANK OF AFRICA-NIGER</t>
  </si>
  <si>
    <t>AGENCE CENTRALE 01004</t>
  </si>
  <si>
    <t>RUE DU GAWEYE, IMMEUBLE BOA, NIAMEY 10 973</t>
  </si>
  <si>
    <t>AFRINENIXXX</t>
  </si>
  <si>
    <t>SN08SN0100853100210660008460</t>
  </si>
  <si>
    <t>002106600084</t>
  </si>
  <si>
    <t>SN01008531</t>
  </si>
  <si>
    <t>BANQUE INTERNATIONALE POUR LE COMMERCE ET L INDUSTRIE DU SENEGAL</t>
  </si>
  <si>
    <t>AGENCE SAINT LOUIS DU SENEGAL 08531</t>
  </si>
  <si>
    <t>RUE DE FRANCE AND BLANCHOT, ST LOUIS</t>
  </si>
  <si>
    <t>BICISNDXXXX</t>
  </si>
  <si>
    <t>TG53TG1670100300121770000429</t>
  </si>
  <si>
    <t>001217700004</t>
  </si>
  <si>
    <t>TG16701003</t>
  </si>
  <si>
    <t>BANK OF AFRICA TOGO</t>
  </si>
  <si>
    <t>AGENCE FREAU JARDIN 01003</t>
  </si>
  <si>
    <t>ANGLE AVENUE 24 JANVIER ET AVENUE DE LA LIBERATION, LOME</t>
  </si>
  <si>
    <t>AFRITGTGXXX</t>
  </si>
  <si>
    <t>00100601020001956218</t>
  </si>
  <si>
    <t>00100601</t>
  </si>
  <si>
    <t>BANQUE NATIONALE D ALGERIE</t>
  </si>
  <si>
    <t>DIDOUCHE MOURAD AGENCE 00601</t>
  </si>
  <si>
    <t>45-47, RUE DIDOUCHE MOURAD</t>
  </si>
  <si>
    <t>BNALDZALXXX</t>
  </si>
  <si>
    <t>332 PURPOSE OF PAYMENT</t>
  </si>
  <si>
    <t>DZ580002100007113001511433</t>
  </si>
  <si>
    <t>IR840180000000000115694456</t>
  </si>
  <si>
    <t>000115694456</t>
  </si>
  <si>
    <t>0180000000</t>
  </si>
  <si>
    <t>BANK TEJARAT</t>
  </si>
  <si>
    <t>SHARIATI ST BRANCH</t>
  </si>
  <si>
    <t>SHARIATI ST, TEHRAN</t>
  </si>
  <si>
    <t>BTEJIRTHXXX</t>
  </si>
  <si>
    <t>IR710570029971601460641001</t>
  </si>
  <si>
    <t>1204248189</t>
  </si>
  <si>
    <t>010100</t>
  </si>
  <si>
    <t>BANCO ATLANTIDA</t>
  </si>
  <si>
    <t>OFICINA CENTRAL</t>
  </si>
  <si>
    <t>PLAZA BANCATLAN, BOULEVARD CENTROAMERICA, TEGUCIGALPA</t>
  </si>
  <si>
    <t>ATTDHNTEXXX</t>
  </si>
  <si>
    <t>HND</t>
  </si>
  <si>
    <t>HN54PISA00000000000000123124</t>
  </si>
  <si>
    <t>10021913817958</t>
  </si>
  <si>
    <t>08</t>
  </si>
  <si>
    <t>BANCO DE LA PRODUCCION S.A.</t>
  </si>
  <si>
    <t>CENTRO CORPORATIVO BANPRO</t>
  </si>
  <si>
    <t>ROTONDA EL GUEGUENSE 1C. AL ESTE,  MANAGUA</t>
  </si>
  <si>
    <t>BAPRNIMAXXX</t>
  </si>
  <si>
    <t>NI92BAMC000000000000000003123123</t>
  </si>
  <si>
    <t>CV64000300006594322010176</t>
  </si>
  <si>
    <t>65943220101</t>
  </si>
  <si>
    <t>00030000</t>
  </si>
  <si>
    <t>BANCO COMERCIAL DO ATLANTICO</t>
  </si>
  <si>
    <t>AGENCE PRAIA-AVENIDA A. CABRAL</t>
  </si>
  <si>
    <t>AVENIDA A. CABRAL, PRAIA</t>
  </si>
  <si>
    <t>BCATCVCVXXX</t>
  </si>
  <si>
    <t>AO06006001100100045503325</t>
  </si>
  <si>
    <t>006001100100045503325</t>
  </si>
  <si>
    <t>00600110</t>
  </si>
  <si>
    <t>STANDARD BANK DE ANGOLA S.A.</t>
  </si>
  <si>
    <t>AGENCIA MAIANGA</t>
  </si>
  <si>
    <t>RUA DA MAIANGA - PREDIO N. 85, LUANDA</t>
  </si>
  <si>
    <t>SBICAOLUXXX</t>
  </si>
  <si>
    <t>MZ59000301090193412100652</t>
  </si>
  <si>
    <t>000301090193412100652</t>
  </si>
  <si>
    <t>00030109</t>
  </si>
  <si>
    <t>STANDARD BANK SARL</t>
  </si>
  <si>
    <t>AGENCIA DA MARIA MOUZINHO DE ALBUQUERQUE</t>
  </si>
  <si>
    <t>PRACA DA OMM 70, AVENIDA JOAQUIM CHISSANO, 1119 MAPUTO</t>
  </si>
  <si>
    <t>SBICMZMXXXX</t>
  </si>
  <si>
    <t>GB98MIDL07009312345678</t>
  </si>
  <si>
    <t>070093</t>
  </si>
  <si>
    <t>FR7630006000011234567890189</t>
  </si>
  <si>
    <t>3000600001</t>
  </si>
  <si>
    <t>these are just examples for French territorries</t>
  </si>
  <si>
    <t>0150929201000112233337</t>
  </si>
  <si>
    <t>0150929</t>
  </si>
  <si>
    <t>INDUSTRIAL COMMERCIAL BANK (ARGENTINA) S.A.</t>
  </si>
  <si>
    <t>SUCURSAL 0929 NUNEZ</t>
  </si>
  <si>
    <t>AV CABILDO 3223 CAMPOS SALLES Y GUAYRA, C1429AAD BUENOS AIRES</t>
  </si>
  <si>
    <t>ICBKARBAXXX</t>
  </si>
  <si>
    <t>20373751678</t>
  </si>
  <si>
    <t>002180700318783716</t>
  </si>
  <si>
    <t xml:space="preserve">002580 </t>
  </si>
  <si>
    <t>BANCO NACIONAL DE MEXICO S.A.</t>
  </si>
  <si>
    <t>SUCURSAL 5198 PLAZA CENTRAL IZTAPALAPA</t>
  </si>
  <si>
    <t>AVENIDA RIO CHURUBUSCO NO. 1635, COL. CENTRAL DE ABASTO, 09040 IZTAPALAPA</t>
  </si>
  <si>
    <t>BNMXMXMMXXX</t>
  </si>
  <si>
    <t>01136800020020486988</t>
  </si>
  <si>
    <t>0110001</t>
  </si>
  <si>
    <t>BANCO CONTINENTAL DEL PERU</t>
  </si>
  <si>
    <t>OFICINA 0169 MIRAFLORES</t>
  </si>
  <si>
    <t>COMANDANTE ESPINAR 645, MIRAFLORES</t>
  </si>
  <si>
    <t>BCONPEPLXXX</t>
  </si>
  <si>
    <t>40213628</t>
  </si>
  <si>
    <t>0003112000095903</t>
  </si>
  <si>
    <t>AFGHANISTAN INTERNATIONAL BANK</t>
  </si>
  <si>
    <t>HEAD OFFICE AIB</t>
  </si>
  <si>
    <t>SHAHR-E-NAW, HAJI YAQOOB SQUARE, SHAHABUDIN WATT, KABUL</t>
  </si>
  <si>
    <t>AFIBAFKAXXX</t>
  </si>
  <si>
    <t>1510026933400100</t>
  </si>
  <si>
    <t>15100</t>
  </si>
  <si>
    <t>ARARATBANK OJSC</t>
  </si>
  <si>
    <t>HEAD OFFICE ARARAT BANK</t>
  </si>
  <si>
    <t>19 PUSHKIN STREET, YEREVAN, 0002</t>
  </si>
  <si>
    <t>ARMCAM22XXX</t>
  </si>
  <si>
    <t>522308</t>
  </si>
  <si>
    <t>032719</t>
  </si>
  <si>
    <t>WESTPAC BANKING CORPORATION</t>
  </si>
  <si>
    <t>PETRIE PLAZA CANBERRA</t>
  </si>
  <si>
    <t>SHP DG02 PETRIE PLAZA CANBERRA CTR, CANBERRA, AUSTRALIAN CAPITAL TERRITORY, 2600</t>
  </si>
  <si>
    <t>WPACAU2SXXX</t>
  </si>
  <si>
    <t>1157278</t>
  </si>
  <si>
    <t>00270045</t>
  </si>
  <si>
    <t>SCOTIABANK (BAHAMAS) LTD</t>
  </si>
  <si>
    <t>NASSAU MAIN BRANCH</t>
  </si>
  <si>
    <t>RAWSON SQUARE, BAY STREET, SCOTIABANK BUILDING, NASSAU</t>
  </si>
  <si>
    <t>NOSCBSNSXXX</t>
  </si>
  <si>
    <t>41031523001808975</t>
  </si>
  <si>
    <t>020261724</t>
  </si>
  <si>
    <t>AB BANK LIMITED</t>
  </si>
  <si>
    <t>GULSHAN BRANCH</t>
  </si>
  <si>
    <t>VENTURE AVENUE, PLOT CWN(C)-8/B, ROAD 34, GULSHAN MODEL, DHAKA</t>
  </si>
  <si>
    <t>ABBLBDDHXXX</t>
  </si>
  <si>
    <t>5000004339004</t>
  </si>
  <si>
    <t>100300011</t>
  </si>
  <si>
    <t>BHUTAN NATIONAL BANK LTD</t>
  </si>
  <si>
    <t>THIMPHU MAIN BRANCH</t>
  </si>
  <si>
    <t>GPO BUILDING, CHANG LAM, THIMPHU</t>
  </si>
  <si>
    <t>BNBTBTBTXXX</t>
  </si>
  <si>
    <t>1041043431</t>
  </si>
  <si>
    <t>010180701</t>
  </si>
  <si>
    <t>BANCO GANADERO S.A.</t>
  </si>
  <si>
    <t>ROCA Y CORONADO SANTA CRUZ</t>
  </si>
  <si>
    <t>AV. ROCA Y CORONADO 9 ESQ. 2DO ANILLO, SANTA CRUZ DE LA SIERRA</t>
  </si>
  <si>
    <t>GNDRBO22XXX</t>
  </si>
  <si>
    <t>62280791495</t>
  </si>
  <si>
    <t>281267</t>
  </si>
  <si>
    <t>FIRST NATIONAL BANK OF BOTSWANA LTD</t>
  </si>
  <si>
    <t>BROADHURST INDUSTRIAL BRANCH</t>
  </si>
  <si>
    <t>PLOT 5681, ORCHID CENTRE KUBU ROAD, GABORONE</t>
  </si>
  <si>
    <t>FIRNBWGXXXX</t>
  </si>
  <si>
    <t>0012097637840</t>
  </si>
  <si>
    <t>003001</t>
  </si>
  <si>
    <t>CAMBODIAN COMMERCIAL BANK LIMI</t>
  </si>
  <si>
    <t>HEAD OFFICE MONIVONG BLVD</t>
  </si>
  <si>
    <t>26 MONIVONG BLVD, SANGKAT PHSAR T., HEAD OFFICE, PHNOM PENH</t>
  </si>
  <si>
    <t>SICOKHPPXXX</t>
  </si>
  <si>
    <t>000391666037</t>
  </si>
  <si>
    <t>001000039</t>
  </si>
  <si>
    <t>CANADIAN IMPERIAL BANK OF COMMERCE</t>
  </si>
  <si>
    <t>4TH AVE SOUTH</t>
  </si>
  <si>
    <t>701 4TH AVE S, LETHBRIDGE, ALBERTA, T1J 4A5</t>
  </si>
  <si>
    <t>CIBCCATTXXX</t>
  </si>
  <si>
    <t>0161677290</t>
  </si>
  <si>
    <t>BANCO DE CHILE</t>
  </si>
  <si>
    <t>SUCURSAL BOMBERO OSSA</t>
  </si>
  <si>
    <t>BANDERA N 171, SANTIAGO 8320000</t>
  </si>
  <si>
    <t>BCHICLRMXXX</t>
  </si>
  <si>
    <t>120322168</t>
  </si>
  <si>
    <t>6222000200129823969</t>
  </si>
  <si>
    <t>102100000030</t>
  </si>
  <si>
    <t>INDUSTRIAL AND COMMERCIAL BANK OF CHINA</t>
  </si>
  <si>
    <t>BEIJING MUNICIPAL BRANCH</t>
  </si>
  <si>
    <t>2 FUXINGMENNAN ST, XICHENG DISTRICT, BEIJING MUNICIPAL BRANCH, BEIJING, 100031</t>
  </si>
  <si>
    <t>ICBKCNBJBJM</t>
  </si>
  <si>
    <t>52450873853</t>
  </si>
  <si>
    <t>BANCOLOMBIA S.A.</t>
  </si>
  <si>
    <t>INTERNATIONAL HEAD OFFICE</t>
  </si>
  <si>
    <t>CALLE 30-A NO 6-38 PISO 1, BOGOTA</t>
  </si>
  <si>
    <t>COLOCOBMXXX</t>
  </si>
  <si>
    <t>01/52220080</t>
  </si>
  <si>
    <t>352475</t>
  </si>
  <si>
    <t>BANK OF THE COOK ISLAND LIMITED</t>
  </si>
  <si>
    <t>BCI HEAD OFFICE</t>
  </si>
  <si>
    <t>BCI HSE, AVARUA, RAROTONGA</t>
  </si>
  <si>
    <t>BCKICKCRXXX</t>
  </si>
  <si>
    <t>0300000004069423</t>
  </si>
  <si>
    <t>BANCO FINANCIERO INTERNACIONAL</t>
  </si>
  <si>
    <t>5TA AVENIDA ESQ, 92 NO 9009, HAVANA</t>
  </si>
  <si>
    <t>BFICCUHHXXX</t>
  </si>
  <si>
    <t>2203006374</t>
  </si>
  <si>
    <t>10027060</t>
  </si>
  <si>
    <t>BANCO PICHINCHA C.A.</t>
  </si>
  <si>
    <t>AGENCIA AMERICA PICHECEQ532</t>
  </si>
  <si>
    <t>AV. AMERICA Y LAS CASAS ESQUINA, QUITO 170135</t>
  </si>
  <si>
    <t>PICHECEQXXX</t>
  </si>
  <si>
    <t>0173004199100</t>
  </si>
  <si>
    <t>ET0010090</t>
  </si>
  <si>
    <t>COMMERCIAL BANK OF ETHIOPIA</t>
  </si>
  <si>
    <t>ECA BRANCH</t>
  </si>
  <si>
    <t>OLD ECA BUILDING</t>
  </si>
  <si>
    <t>CBETETAAXXX</t>
  </si>
  <si>
    <t>9695639</t>
  </si>
  <si>
    <t>069003</t>
  </si>
  <si>
    <t>BANK OF SOUTH PACIFIC LTD</t>
  </si>
  <si>
    <t>THOMSON STREET BRANCH</t>
  </si>
  <si>
    <t>BSP LIFE CENTRE, THOMSON STREET, SUVA</t>
  </si>
  <si>
    <t>BOSPFJFJXXX</t>
  </si>
  <si>
    <t>002101101189710234</t>
  </si>
  <si>
    <t>002101</t>
  </si>
  <si>
    <t>TRUST BANK LTD</t>
  </si>
  <si>
    <t>HEAD OFFICE BANJUL</t>
  </si>
  <si>
    <t>TRUST BANK BUILDING, 3-4 ECOWAS AVENUE, BANJUL</t>
  </si>
  <si>
    <t>TBLTGMGMXXX</t>
  </si>
  <si>
    <t>1011130037333</t>
  </si>
  <si>
    <t>040102</t>
  </si>
  <si>
    <t>GCB BANK LIMITED</t>
  </si>
  <si>
    <t>MAIN HIGH ST AND THORPE RD ACCRA</t>
  </si>
  <si>
    <t>GHANA COMMERCIAL BANK BUILDING, HIGH STREET AND THORPE ROAD, ACCRA</t>
  </si>
  <si>
    <t>GHCBGHACXXX</t>
  </si>
  <si>
    <t>0105004424</t>
  </si>
  <si>
    <t>121405115</t>
  </si>
  <si>
    <t>BANK OF GUAM</t>
  </si>
  <si>
    <t>MARSHALL ISLANDS MAJURO BRANCH</t>
  </si>
  <si>
    <t>MAIN AND KITCO RDS, MAJURO</t>
  </si>
  <si>
    <t>GMBKGUGUXXX</t>
  </si>
  <si>
    <t>0010814602754901</t>
  </si>
  <si>
    <t>010001</t>
  </si>
  <si>
    <t>ECOBANK GUINEE</t>
  </si>
  <si>
    <t>IMMEUBLE AL IMAN, AV. DE LA REPUBLICA, HEAD OFFICE, CONAKRY</t>
  </si>
  <si>
    <t>ECOCGNCNXXX</t>
  </si>
  <si>
    <t>7774490</t>
  </si>
  <si>
    <t>20011005</t>
  </si>
  <si>
    <t>REPUBLIC BANK (GUYANA) LIMITED</t>
  </si>
  <si>
    <t>VREED EN HOOP BRANCH</t>
  </si>
  <si>
    <t>27 C STELLING ROAD, VREED-EN-HOOP, WEST COAST DEMERARA</t>
  </si>
  <si>
    <t>RBGLGYGGXXX</t>
  </si>
  <si>
    <t>425291512996452</t>
  </si>
  <si>
    <t>UNIBANK S.A.</t>
  </si>
  <si>
    <t>MIREBALAIS BRANCH</t>
  </si>
  <si>
    <t>23, AVE. JEAN JACQUES DESSALINES, MIREBALAIS</t>
  </si>
  <si>
    <t>UBNKHTPPXXX</t>
  </si>
  <si>
    <t>08008651</t>
  </si>
  <si>
    <t>039734</t>
  </si>
  <si>
    <t>CHIYU BANKING CORP. LTD.</t>
  </si>
  <si>
    <t>WANCHAI BRANCH</t>
  </si>
  <si>
    <t>325 HENNESSY ROAD, WANCHAI</t>
  </si>
  <si>
    <t>CIYUHKHHXXX</t>
  </si>
  <si>
    <t>141201011008671</t>
  </si>
  <si>
    <t>VIJB0001412</t>
  </si>
  <si>
    <t>VIJAYA BANK</t>
  </si>
  <si>
    <t>M S RAMAIH INSTITUTE OF TECHNOLOGY</t>
  </si>
  <si>
    <t>M S RAMAIAH INSTITUTE OF TECHNOLOGY, GOKUL, MATHIKERE, BENGALURU, 560054</t>
  </si>
  <si>
    <t>VIJBINBBIBD</t>
  </si>
  <si>
    <t>3191930213</t>
  </si>
  <si>
    <t>0140397</t>
  </si>
  <si>
    <t>PT BANK CENTRAL ASIA TBK</t>
  </si>
  <si>
    <t>KANTOR PUSAT OPERASIONAL</t>
  </si>
  <si>
    <t>JL. JEND. SUDIRMAN KAV 22 - 23, JAKARTA 14260</t>
  </si>
  <si>
    <t>CENAIDJAXXX</t>
  </si>
  <si>
    <t>00290365</t>
  </si>
  <si>
    <t>BANK OF NOVA SCOTIA JAMAICA LTD</t>
  </si>
  <si>
    <t>LIGUANEA BRANCH</t>
  </si>
  <si>
    <t>125-127 OLD HOPE ROAD, KINGSTON 6</t>
  </si>
  <si>
    <t>NOSCJMKNXXX</t>
  </si>
  <si>
    <t>000098765</t>
  </si>
  <si>
    <t>5062939</t>
  </si>
  <si>
    <t>0005647</t>
  </si>
  <si>
    <t>THE BANK OF TOKYO-MITSUBISHI UFJ, LTD</t>
  </si>
  <si>
    <t>SEIJO GAKUEN-MAE 647</t>
  </si>
  <si>
    <t>6-15-1, SEIJO, SETAGAYA-KU, TOKYO, 157-0066</t>
  </si>
  <si>
    <t>BOTKJPJTXXX</t>
  </si>
  <si>
    <t>0102096468200</t>
  </si>
  <si>
    <t>02019</t>
  </si>
  <si>
    <t>STANDARD CHARTERED BANK KENYA LIMITED</t>
  </si>
  <si>
    <t>HARAMBEE BRANCH</t>
  </si>
  <si>
    <t>ELECTRICITY HOUSE, HARAMBEE AVENUE, NAIROBI, 00200</t>
  </si>
  <si>
    <t>SCBLKENXXXX</t>
  </si>
  <si>
    <t>951002</t>
  </si>
  <si>
    <t>ANZ BANK (KIRIBATI) LIMITED</t>
  </si>
  <si>
    <t>BAIRIKI BRANCH</t>
  </si>
  <si>
    <t>MAIN STREET, BAIRIKI, TARAWA</t>
  </si>
  <si>
    <t>BKIRKIKIXXX</t>
  </si>
  <si>
    <t>42113609</t>
  </si>
  <si>
    <t>FOREIGN TRADE BANK OF THE D.P.R. OF KOREA</t>
  </si>
  <si>
    <t>HEAD OFFICE PYONGYANG</t>
  </si>
  <si>
    <t>FTB BLDG, JUNGSONG DONG, CENTRAL DIST, P YONGYANG</t>
  </si>
  <si>
    <t>FTBDKPPYXXX</t>
  </si>
  <si>
    <t>1002638511809</t>
  </si>
  <si>
    <t>WOORI BANK</t>
  </si>
  <si>
    <t>SANGAM-DONG BRANCH</t>
  </si>
  <si>
    <t>1585, SANGAM-DONG, MAPO-GU, SEOUL, 153-759</t>
  </si>
  <si>
    <t>HVBKKRSEXXX</t>
  </si>
  <si>
    <t>INV PURPOSE OF PAYMENT BUSIN REG 1234567890 PHONE NUM 82134567890</t>
  </si>
  <si>
    <t>103330000026931</t>
  </si>
  <si>
    <t>103033</t>
  </si>
  <si>
    <t>OJSC COMMERCIAL BANK KYRGYZSTAN</t>
  </si>
  <si>
    <t>MIN-TURKUN TOKTOGUL BRANCH</t>
  </si>
  <si>
    <t>SUERKULOV STR., 42-2, TOKTOGUL</t>
  </si>
  <si>
    <t>KYRSKG22XXX</t>
  </si>
  <si>
    <t>010120000207209001</t>
  </si>
  <si>
    <t>BANQUE POUR LE COMMERCE EXTERIEUR LAO LTD</t>
  </si>
  <si>
    <t>CHANTHABOURY DISTRICT, HQ OFFICE</t>
  </si>
  <si>
    <t>1 PANGKHAM RD BAN XIANG NYEUN, CHANTHABOURY DISTRICT, HQ OFFICE, VIENTIANE, 2925</t>
  </si>
  <si>
    <t>COEBLALAXXX</t>
  </si>
  <si>
    <t>9080000398620</t>
  </si>
  <si>
    <t>060667</t>
  </si>
  <si>
    <t>STANDARD LESOTHO BANK LTD.</t>
  </si>
  <si>
    <t>MASERU MAIN</t>
  </si>
  <si>
    <t>1ST FLOOR, STANDARD LESOTHO BANK BUILDING, KINGSWAY ROAD, TOWN CENTRE, MASERU, 100</t>
  </si>
  <si>
    <t>SBICLSMXXXX</t>
  </si>
  <si>
    <t>14417807</t>
  </si>
  <si>
    <t>100125</t>
  </si>
  <si>
    <t>NBS BANK LIMITED</t>
  </si>
  <si>
    <t>GINNERY CORNER BRANCH</t>
  </si>
  <si>
    <t>GINNERY CORNER SERVICE CENTRE, CHICHIRI, BLANTYRE</t>
  </si>
  <si>
    <t>NBSTMWMWXXX</t>
  </si>
  <si>
    <t>359185410710</t>
  </si>
  <si>
    <t>HSBC BANK MALAYSIA BERHAD</t>
  </si>
  <si>
    <t>2 LEBOH AMPANG, KUALA LUMPUR 50100</t>
  </si>
  <si>
    <t>HBMBMYKLXXX</t>
  </si>
  <si>
    <t>09001 PURPOSE OF PAYMENT</t>
  </si>
  <si>
    <t>0205343122</t>
  </si>
  <si>
    <t>MAJURO OFFICE</t>
  </si>
  <si>
    <t>MAIN AND KITCO RDS, MAJURO, 96960</t>
  </si>
  <si>
    <t>3005104998</t>
  </si>
  <si>
    <t>150000</t>
  </si>
  <si>
    <t>GOLOMT BANK OF MONGOLIA</t>
  </si>
  <si>
    <t>HEAD OFFICE GOLOMT</t>
  </si>
  <si>
    <t>BODI TOWER BUILDING, SUKHBAATAAR SQUARE, ULAANBAATAR, 210620A</t>
  </si>
  <si>
    <t>GLMTMNUBXXX</t>
  </si>
  <si>
    <t>0154203010052890</t>
  </si>
  <si>
    <t>AYEYARWADY BANK LIMITED</t>
  </si>
  <si>
    <t>NORTH DAGON 3 PYI HTAUNG SU ROAD BRANCH</t>
  </si>
  <si>
    <t>NO PA 92, 38 QUARTER, PYI HTAUNG SU ROAD, NORTH DAGON, YANGON</t>
  </si>
  <si>
    <t>AYABMMMYXXX</t>
  </si>
  <si>
    <t>240121340</t>
  </si>
  <si>
    <t>082372</t>
  </si>
  <si>
    <t>STANDARD BANK NAMIBIA LIMITED</t>
  </si>
  <si>
    <t>WINDHOEK BRANCH</t>
  </si>
  <si>
    <t>261 INDEPENDENCE AVE, SB BUILDING, STANDARD BK BLDG, WINDHOEK, 13177</t>
  </si>
  <si>
    <t>SBNMNANXXXX</t>
  </si>
  <si>
    <t>00120400011727000001</t>
  </si>
  <si>
    <t>11025001</t>
  </si>
  <si>
    <t>NMB BANK LTD</t>
  </si>
  <si>
    <t>NMB BHAWAN BABARMAHAL, HEAD OFFICE, KATHMANDU, KATHMANDU</t>
  </si>
  <si>
    <t>NMBBNPKAXXX</t>
  </si>
  <si>
    <t>020521401</t>
  </si>
  <si>
    <t>389009</t>
  </si>
  <si>
    <t>KIWIBANK LIMITED</t>
  </si>
  <si>
    <t>MAIN AT 27 WATERLOO QUAY</t>
  </si>
  <si>
    <t>LEVEL 1, 7-27 WATERLOO QUAY, PRIVATE BAG 39888, WELLINGTON</t>
  </si>
  <si>
    <t>KIWINZ22XXX</t>
  </si>
  <si>
    <t>2008941459</t>
  </si>
  <si>
    <t>011194594</t>
  </si>
  <si>
    <t>FIRST BANK OF NIGERIA LIMITED</t>
  </si>
  <si>
    <t>IBADAN, APATA BRANCH</t>
  </si>
  <si>
    <t>SW9/960, APATA GANGA, OYO</t>
  </si>
  <si>
    <t>FBNINGLAXXX</t>
  </si>
  <si>
    <t>5101058349003</t>
  </si>
  <si>
    <t>AHLI BANK S.A.O.G</t>
  </si>
  <si>
    <t>MAIN AT A ROMELAH ST</t>
  </si>
  <si>
    <t>346 A ROMELAH STREET, MINA AL FAHAL (116), WATAYYA, MUSCAT</t>
  </si>
  <si>
    <t>AUBOOMRUAXX</t>
  </si>
  <si>
    <t>0037039349</t>
  </si>
  <si>
    <t>BANK OF HAWAII</t>
  </si>
  <si>
    <t>KOROR BRANCH</t>
  </si>
  <si>
    <t>240 MAIN ROAD, MEDALAII HAMLET, KOROR, 96940</t>
  </si>
  <si>
    <t>BOHIPW21XXX</t>
  </si>
  <si>
    <t>0499991524746</t>
  </si>
  <si>
    <t>007001</t>
  </si>
  <si>
    <t>BANCO GENERAL S A</t>
  </si>
  <si>
    <t>CIUDAD DEL SABER - LA PLAZA MALL</t>
  </si>
  <si>
    <t>LA PLAZA MALL, BUILDING 300, PANAMA CITY</t>
  </si>
  <si>
    <t>BAGEPAPAXXX</t>
  </si>
  <si>
    <t>0445314</t>
  </si>
  <si>
    <t>1000884107</t>
  </si>
  <si>
    <t>088307</t>
  </si>
  <si>
    <t>BANK OF SOUTH PACIFIC LIMITED</t>
  </si>
  <si>
    <t>MOUNT HAGEN BRANCH</t>
  </si>
  <si>
    <t>CNR HAGEN DR &amp; KURI ST, MOUNT HAGEN</t>
  </si>
  <si>
    <t>BOSPPGPMXXX</t>
  </si>
  <si>
    <t>320303869</t>
  </si>
  <si>
    <t>BANCO ITAU PARAGUAY S.A.</t>
  </si>
  <si>
    <t>CASSE CHILE CENTRO 349, CALLE OLIVA, ASUNCION</t>
  </si>
  <si>
    <t>UBBRPYPXXXX</t>
  </si>
  <si>
    <t>246410056666</t>
  </si>
  <si>
    <t>310080079</t>
  </si>
  <si>
    <t>PHILIPPINE NATIONAL BANK</t>
  </si>
  <si>
    <t>LOS BANOS BRANCH</t>
  </si>
  <si>
    <t>LANZONES STREET, U.P.L.B, COLLEGE, LOS BANOS BRANCH, LAGUNA, 4031</t>
  </si>
  <si>
    <t>PNBMPHMMXXX</t>
  </si>
  <si>
    <t>40501810545252000104</t>
  </si>
  <si>
    <t>044525000</t>
  </si>
  <si>
    <t>CENTRAL BANK OF RUSSIAN FEDERA</t>
  </si>
  <si>
    <t>MOSCOW BALCHUG BRANCH</t>
  </si>
  <si>
    <t>UL BALCHUG 2, MOSCOW, 115035</t>
  </si>
  <si>
    <t>CBRFRUMMXXX</t>
  </si>
  <si>
    <t>VO13010 INN 540445266251</t>
  </si>
  <si>
    <t>042067007411</t>
  </si>
  <si>
    <t>040</t>
  </si>
  <si>
    <t>BANK OF KIGALI LIMITED</t>
  </si>
  <si>
    <t>HEAD OFFICE KIGALI</t>
  </si>
  <si>
    <t>PLOT NO 790 KN4 AVENUE DE LA PAIX, PLOT 6112, KIGALI</t>
  </si>
  <si>
    <t>BKIGRWRWXXX</t>
  </si>
  <si>
    <t>1235851</t>
  </si>
  <si>
    <t>ANZ BANK (SAMOA) LIMITED</t>
  </si>
  <si>
    <t>HEAD OFFICE APIA BRANCH</t>
  </si>
  <si>
    <t>BEACH RD, APIA</t>
  </si>
  <si>
    <t>ANZBWSWWXXX</t>
  </si>
  <si>
    <t>004001210049627142</t>
  </si>
  <si>
    <t>004001</t>
  </si>
  <si>
    <t>UNION TRUST BANK LIMITED</t>
  </si>
  <si>
    <t>HOWE STREET BRANCH</t>
  </si>
  <si>
    <t>HOWE STREET, FREETOWN</t>
  </si>
  <si>
    <t>UTBSSLFRXXX</t>
  </si>
  <si>
    <t>0012036078</t>
  </si>
  <si>
    <t>7214001</t>
  </si>
  <si>
    <t>CITIBANK, N.A.</t>
  </si>
  <si>
    <t>CAPITAL SQUARE BRANCH</t>
  </si>
  <si>
    <t>23 CHURCH STREET, NR 01-01, SINGAPORE, 049481</t>
  </si>
  <si>
    <t>CITISGSGXXX</t>
  </si>
  <si>
    <t>4740939</t>
  </si>
  <si>
    <t>AUSTRALIA AND NEW ZEALAND BANK</t>
  </si>
  <si>
    <t>HEAD OFFICE HONIARA</t>
  </si>
  <si>
    <t>MENDANA AVENUE, HONIARA</t>
  </si>
  <si>
    <t>ANZBSBSBXXX</t>
  </si>
  <si>
    <t>1012665865</t>
  </si>
  <si>
    <t>AMAL BANK</t>
  </si>
  <si>
    <t>GAROWE BRANCH</t>
  </si>
  <si>
    <t>AMAL BANK BUILDING GAROWE MAIN STREET 1</t>
  </si>
  <si>
    <t>AALLSOSGXXX</t>
  </si>
  <si>
    <t>1009840601</t>
  </si>
  <si>
    <t>632005</t>
  </si>
  <si>
    <t>ABSA BANK LIMITED</t>
  </si>
  <si>
    <t>BULWER BEREA</t>
  </si>
  <si>
    <t>76 BRAND RD, BULWER, BEREA, DURBAN, 4001</t>
  </si>
  <si>
    <t>ABSAZAJJXXX</t>
  </si>
  <si>
    <t>02123002027600</t>
  </si>
  <si>
    <t>CO-OPERATIVE BANK OF SOUTH SUDAN</t>
  </si>
  <si>
    <t>HEAD OFFICE JUBA</t>
  </si>
  <si>
    <t>PLOT NO7 GIV, JUBA</t>
  </si>
  <si>
    <t>COBLSSJBXXX</t>
  </si>
  <si>
    <t>078010013457</t>
  </si>
  <si>
    <t>7083078</t>
  </si>
  <si>
    <t>HATTON NATIONAL BANK LIMITED</t>
  </si>
  <si>
    <t>AKKARAIPATTU BRANCH</t>
  </si>
  <si>
    <t>SULEIMANS SHOPPING COMPLEX, MAIN ST, AKKARAIPATTU</t>
  </si>
  <si>
    <t>HBLILKLXXXX</t>
  </si>
  <si>
    <t>56006595101</t>
  </si>
  <si>
    <t>SUDANESE FRENCH BANK</t>
  </si>
  <si>
    <t>PORT SUDAN BRANCH</t>
  </si>
  <si>
    <t>PORT SUDAN, PORT SUDAN</t>
  </si>
  <si>
    <t>SUFRSDKHXXX</t>
  </si>
  <si>
    <t>4586069</t>
  </si>
  <si>
    <t>DSB BANK</t>
  </si>
  <si>
    <t>HEAD OFFICE SURINAME</t>
  </si>
  <si>
    <t>HENCK ARRONSTRAAT 26-30, PO BOX 1806, PARAMARIBO</t>
  </si>
  <si>
    <t>SURBSRPAXXX</t>
  </si>
  <si>
    <t>9110002720410</t>
  </si>
  <si>
    <t>660564</t>
  </si>
  <si>
    <t>STANDARD BANK SWAZILAND LTD</t>
  </si>
  <si>
    <t>MANZINI MAIN BRANCH</t>
  </si>
  <si>
    <t>NKOSELUHLAZA STREET, MANZINI</t>
  </si>
  <si>
    <t>SBICSZMXXXX</t>
  </si>
  <si>
    <t>159170</t>
  </si>
  <si>
    <t>BANQUE BEMO SAUDI FRANSI SA</t>
  </si>
  <si>
    <t>HARIKA BRANCH</t>
  </si>
  <si>
    <t>IBN KHALDOUN ST, DAMASCUS</t>
  </si>
  <si>
    <t>BBSFSYDAXXX</t>
  </si>
  <si>
    <t>20202972700020100549</t>
  </si>
  <si>
    <t>350501707</t>
  </si>
  <si>
    <t>BANK ESKHATA OJSC</t>
  </si>
  <si>
    <t>DUSHANBE BRANCH</t>
  </si>
  <si>
    <t>UL N KARABAEVA 16, DUSHANBE</t>
  </si>
  <si>
    <t>EJSATJ22XXX</t>
  </si>
  <si>
    <t>0100360840000</t>
  </si>
  <si>
    <t>005084</t>
  </si>
  <si>
    <t>STANDARD CHARTERED BANK TANZANIA LTD</t>
  </si>
  <si>
    <t>SHOPPERS PLAZA BRANCH</t>
  </si>
  <si>
    <t>SHOPPERS PLAZA COMPLEX, OLD BAGAMOYO ROAD, DAR ES SALAAM</t>
  </si>
  <si>
    <t>SCBLTZTXXXX</t>
  </si>
  <si>
    <t>6672868440</t>
  </si>
  <si>
    <t>0140667</t>
  </si>
  <si>
    <t>SIAM COMMERCIAL BANK PUBLIC CO., LTD., THE</t>
  </si>
  <si>
    <t>CHIANG MAI UNIVERSITY BRANCH</t>
  </si>
  <si>
    <t>239 HUAYKEAW ROAD, SUTHEP, MUANG, CHIANGMAI, 50000</t>
  </si>
  <si>
    <t>SICOTHBKXXX</t>
  </si>
  <si>
    <t>2001308432</t>
  </si>
  <si>
    <t>BANK OF SOUTH PACIFIC TONGA LIMITED</t>
  </si>
  <si>
    <t>NUKU ALOFA BRANCH</t>
  </si>
  <si>
    <t>TAUFA AHAU ROAD, NUKU ALOFA</t>
  </si>
  <si>
    <t>BOSPTONUXXX</t>
  </si>
  <si>
    <t>18424441010501</t>
  </si>
  <si>
    <t>110147</t>
  </si>
  <si>
    <t>ORIENT BANK LIMITED</t>
  </si>
  <si>
    <t>HEAD OFFICE ORIENT BANK</t>
  </si>
  <si>
    <t>ORIENT PLAZA PL 6/6A, KAMPALA ROAD, HEAD OFFICE, KAMPALA</t>
  </si>
  <si>
    <t>ORINUGKAXXX</t>
  </si>
  <si>
    <t>3300837890</t>
  </si>
  <si>
    <t>121140399</t>
  </si>
  <si>
    <t>SILICON VALLEY BANK</t>
  </si>
  <si>
    <t>3003 TASMAN DRIVE, SANTA CLARA, 95054</t>
  </si>
  <si>
    <t>SVBKUS6SXXX</t>
  </si>
  <si>
    <t>20210000700155263001</t>
  </si>
  <si>
    <t>01091</t>
  </si>
  <si>
    <t>ALOQABANK</t>
  </si>
  <si>
    <t>MIRABAD BRANCH</t>
  </si>
  <si>
    <t>22 NUKUS ST, TASHKENT, 100060</t>
  </si>
  <si>
    <t>JSCLUZ22XXX</t>
  </si>
  <si>
    <t>102010001419104</t>
  </si>
  <si>
    <t>46201002</t>
  </si>
  <si>
    <t>VIETNAM JOINT STOCK COMMERCIAL BANK FOR INDUSTRY AND TRADE</t>
  </si>
  <si>
    <t>PHU BAI BRANCH</t>
  </si>
  <si>
    <t>PHU BAI INDUSTRIAL ZONE, HUONG THUY DIST., HUE</t>
  </si>
  <si>
    <t>ICBVVNVXXXX</t>
  </si>
  <si>
    <t>1005592553</t>
  </si>
  <si>
    <t>COOPERATIVE AND AGRICULTURAL CREDIT BANK</t>
  </si>
  <si>
    <t>HEAD OFFICE CAB</t>
  </si>
  <si>
    <t>SABA ROUND QYADA STR., PO BOX 2850 &amp; 2015, SANA A</t>
  </si>
  <si>
    <t>CACBYESAXXX</t>
  </si>
  <si>
    <t>0550444100143</t>
  </si>
  <si>
    <t>ZAMBIA NATIONAL COMMERCIAL BANK PLC</t>
  </si>
  <si>
    <t>HEAD OFFICE CAIRO RD</t>
  </si>
  <si>
    <t>PLOT 33454, CAIRO ROAD, LUSAKA</t>
  </si>
  <si>
    <t>ZNCOZMLUXXX</t>
  </si>
  <si>
    <t>9015867273</t>
  </si>
  <si>
    <t>24000</t>
  </si>
  <si>
    <t>CENTRAL AFRICA BUILDING SOCIETY</t>
  </si>
  <si>
    <t>GREENDALE BRANCH</t>
  </si>
  <si>
    <t>304 ARCTURUS ROAD, KAMFINSA SHOPPING CENTRE, HARARE</t>
  </si>
  <si>
    <t>CABSZWHAXXX</t>
  </si>
  <si>
    <t>Version 5.02.24.2f
2020</t>
  </si>
  <si>
    <r>
      <rPr>
        <b/>
        <sz val="10"/>
        <color rgb="FFFF0000"/>
        <rFont val="Arial"/>
        <family val="2"/>
      </rPr>
      <t>Exact</t>
    </r>
    <r>
      <rPr>
        <b/>
        <sz val="10"/>
        <rFont val="Arial"/>
        <family val="2"/>
      </rPr>
      <t xml:space="preserve"> Bank Account Holder Name
in CAPITAL LETTERS,
without special characters
</t>
    </r>
    <r>
      <rPr>
        <sz val="10"/>
        <rFont val="Arial"/>
        <family val="2"/>
      </rPr>
      <t>(Please copy exactly
from the</t>
    </r>
    <r>
      <rPr>
        <b/>
        <sz val="10"/>
        <rFont val="Arial"/>
        <family val="2"/>
      </rPr>
      <t xml:space="preserve"> Bank Statement</t>
    </r>
    <r>
      <rPr>
        <sz val="10"/>
        <rFont val="Arial"/>
        <family val="2"/>
      </rPr>
      <t>)</t>
    </r>
  </si>
  <si>
    <t>Version 5.02.24.2f</t>
  </si>
  <si>
    <t>Email Address for sending invoices</t>
  </si>
  <si>
    <r>
      <t xml:space="preserve">The Bank's country should match the supplier address. If they are different, 
a </t>
    </r>
    <r>
      <rPr>
        <b/>
        <sz val="9"/>
        <color theme="1"/>
        <rFont val="Arial"/>
        <family val="2"/>
      </rPr>
      <t>bank statement</t>
    </r>
    <r>
      <rPr>
        <sz val="9"/>
        <color theme="1"/>
        <rFont val="Arial"/>
        <family val="2"/>
      </rPr>
      <t xml:space="preserve"> and a </t>
    </r>
    <r>
      <rPr>
        <b/>
        <sz val="9"/>
        <color theme="1"/>
        <rFont val="Arial"/>
        <family val="2"/>
      </rPr>
      <t>business registration document</t>
    </r>
    <r>
      <rPr>
        <sz val="9"/>
        <color theme="1"/>
        <rFont val="Arial"/>
        <family val="2"/>
      </rPr>
      <t xml:space="preserve"> is required.</t>
    </r>
  </si>
  <si>
    <t>FOOD AND AGRICULTURE ORG OF THE UN</t>
  </si>
  <si>
    <t>Obsolete see PS territory</t>
  </si>
  <si>
    <t>Exceptions</t>
  </si>
  <si>
    <t>IT44D0569603229000003131X22</t>
  </si>
  <si>
    <t>000003131X22</t>
  </si>
  <si>
    <t>0569603229</t>
  </si>
  <si>
    <t>BANCA POPOLARE DI SONDRIO SCPA</t>
  </si>
  <si>
    <t>ROMA AGENZIA N 29</t>
  </si>
  <si>
    <t>VIALE DELLE TERME DI CARACALLA 1 PR</t>
  </si>
  <si>
    <t>POSOIT22XXX</t>
  </si>
  <si>
    <t>Country in which the supplier is legally registered or the individual resides.</t>
  </si>
  <si>
    <r>
      <t xml:space="preserve">The supplier's city in CAPITAL LETTERS + (LOA) </t>
    </r>
    <r>
      <rPr>
        <u/>
        <sz val="9"/>
        <color theme="1"/>
        <rFont val="Arial"/>
        <family val="2"/>
      </rPr>
      <t xml:space="preserve">if needed
</t>
    </r>
    <r>
      <rPr>
        <sz val="9"/>
        <color theme="1"/>
        <rFont val="Arial"/>
        <family val="2"/>
      </rPr>
      <t>Or abbreviation of institute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</si>
</sst>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0"/>
      <color theme="1"/>
      <name val="Arial"/>
      <family val="2"/>
    </font>
    <font>
      <sz val="11"/>
      <color theme="1"/>
      <name val="Calibri"/>
      <family val="2"/>
      <scheme val="minor"/>
    </font>
    <font>
      <sz val="11"/>
      <color rgb="FF9C65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22"/>
      <color rgb="FFFF0000"/>
      <name val="Calibri"/>
      <family val="2"/>
      <scheme val="minor"/>
    </font>
    <font>
      <b/>
      <sz val="26"/>
      <color rgb="FFFF0000"/>
      <name val="Calibri"/>
      <family val="2"/>
      <scheme val="minor"/>
    </font>
    <font>
      <b/>
      <sz val="14"/>
      <name val="Calibri"/>
      <family val="2"/>
      <scheme val="minor"/>
    </font>
    <font>
      <b/>
      <u/>
      <sz val="16"/>
      <name val="Calibri"/>
      <family val="2"/>
      <scheme val="minor"/>
    </font>
    <font>
      <b/>
      <sz val="16"/>
      <color rgb="FF1F497D"/>
      <name val="Arial"/>
      <family val="2"/>
    </font>
    <font>
      <b/>
      <sz val="14"/>
      <name val="Arial"/>
      <family val="2"/>
    </font>
    <font>
      <sz val="14"/>
      <name val="Calibri"/>
      <family val="2"/>
      <scheme val="minor"/>
    </font>
    <font>
      <sz val="14"/>
      <color rgb="FFFF0000"/>
      <name val="Calibri"/>
      <family val="2"/>
      <scheme val="minor"/>
    </font>
    <font>
      <b/>
      <sz val="18"/>
      <name val="Calibri"/>
      <family val="2"/>
      <scheme val="minor"/>
    </font>
    <font>
      <sz val="10"/>
      <color rgb="FF000000"/>
      <name val="Arial"/>
      <family val="2"/>
    </font>
    <font>
      <i/>
      <sz val="10"/>
      <color rgb="FF0070C0"/>
      <name val="Calibri"/>
      <family val="2"/>
    </font>
    <font>
      <b/>
      <sz val="10"/>
      <name val="Arial"/>
      <family val="2"/>
    </font>
    <font>
      <b/>
      <sz val="11"/>
      <color theme="0"/>
      <name val="Arial"/>
      <family val="2"/>
    </font>
    <font>
      <b/>
      <sz val="12"/>
      <name val="Arial"/>
      <family val="2"/>
    </font>
    <font>
      <sz val="10"/>
      <color theme="0"/>
      <name val="Arial"/>
      <family val="2"/>
    </font>
    <font>
      <b/>
      <sz val="10"/>
      <color indexed="9"/>
      <name val="Arial"/>
      <family val="2"/>
    </font>
    <font>
      <b/>
      <sz val="8"/>
      <name val="Arial"/>
      <family val="2"/>
    </font>
    <font>
      <b/>
      <sz val="9"/>
      <name val="Arial"/>
      <family val="2"/>
    </font>
    <font>
      <b/>
      <i/>
      <sz val="10"/>
      <color theme="1"/>
      <name val="Arial"/>
      <family val="2"/>
    </font>
    <font>
      <sz val="10"/>
      <color theme="1"/>
      <name val="Arial"/>
      <family val="2"/>
    </font>
    <font>
      <b/>
      <sz val="10"/>
      <color theme="1"/>
      <name val="Arial"/>
      <family val="2"/>
    </font>
    <font>
      <b/>
      <sz val="10"/>
      <color rgb="FFFF0000"/>
      <name val="Arial"/>
      <family val="2"/>
    </font>
    <font>
      <sz val="10"/>
      <color rgb="FFFF0000"/>
      <name val="Arial"/>
      <family val="2"/>
    </font>
    <font>
      <u/>
      <sz val="10"/>
      <color theme="1"/>
      <name val="Arial"/>
      <family val="2"/>
    </font>
    <font>
      <sz val="10"/>
      <color theme="9" tint="-0.249977111117893"/>
      <name val="Arial"/>
      <family val="2"/>
    </font>
    <font>
      <i/>
      <sz val="10"/>
      <color theme="1"/>
      <name val="Arial"/>
      <family val="2"/>
    </font>
    <font>
      <sz val="10"/>
      <color theme="5" tint="-0.249977111117893"/>
      <name val="Arial"/>
      <family val="2"/>
    </font>
    <font>
      <sz val="9"/>
      <color indexed="81"/>
      <name val="Tahoma"/>
      <family val="2"/>
    </font>
    <font>
      <b/>
      <sz val="9"/>
      <color indexed="81"/>
      <name val="Tahoma"/>
      <family val="2"/>
    </font>
    <font>
      <sz val="10"/>
      <color indexed="81"/>
      <name val="Tahoma"/>
      <family val="2"/>
    </font>
    <font>
      <u/>
      <sz val="10"/>
      <color indexed="81"/>
      <name val="Tahoma"/>
      <family val="2"/>
    </font>
    <font>
      <i/>
      <sz val="9"/>
      <color indexed="81"/>
      <name val="Tahoma"/>
      <family val="2"/>
    </font>
    <font>
      <b/>
      <sz val="10"/>
      <color indexed="81"/>
      <name val="Tahoma"/>
      <family val="2"/>
    </font>
    <font>
      <sz val="8"/>
      <color indexed="81"/>
      <name val="Tahoma"/>
      <family val="2"/>
    </font>
    <font>
      <b/>
      <u/>
      <sz val="10"/>
      <color indexed="81"/>
      <name val="Tahoma"/>
      <family val="2"/>
    </font>
    <font>
      <b/>
      <sz val="11"/>
      <name val="Arial"/>
      <family val="2"/>
    </font>
    <font>
      <sz val="9"/>
      <name val="Arial"/>
      <family val="2"/>
    </font>
    <font>
      <b/>
      <sz val="10"/>
      <color theme="0"/>
      <name val="Arial"/>
      <family val="2"/>
    </font>
    <font>
      <b/>
      <sz val="10"/>
      <color rgb="FFC00000"/>
      <name val="Arial"/>
      <family val="2"/>
    </font>
    <font>
      <b/>
      <sz val="9"/>
      <color rgb="FFFF0000"/>
      <name val="Arial"/>
      <family val="2"/>
    </font>
    <font>
      <sz val="8"/>
      <name val="Arial"/>
      <family val="2"/>
    </font>
    <font>
      <u/>
      <sz val="10"/>
      <color theme="10"/>
      <name val="Arial"/>
      <family val="2"/>
    </font>
    <font>
      <sz val="8"/>
      <color theme="5" tint="-0.249977111117893"/>
      <name val="Arial"/>
      <family val="2"/>
    </font>
    <font>
      <b/>
      <u/>
      <sz val="9"/>
      <color indexed="81"/>
      <name val="Tahoma"/>
      <family val="2"/>
    </font>
    <font>
      <u/>
      <sz val="9"/>
      <color indexed="81"/>
      <name val="Tahoma"/>
      <family val="2"/>
    </font>
    <font>
      <b/>
      <i/>
      <sz val="9"/>
      <color indexed="81"/>
      <name val="Tahoma"/>
      <family val="2"/>
    </font>
    <font>
      <sz val="14"/>
      <color rgb="FFA1A1A1"/>
      <name val="Arial"/>
      <family val="2"/>
    </font>
    <font>
      <sz val="8"/>
      <color rgb="FFFF0000"/>
      <name val="Arial"/>
      <family val="2"/>
    </font>
    <font>
      <sz val="16"/>
      <color rgb="FFC00000"/>
      <name val="Arial"/>
      <family val="2"/>
    </font>
    <font>
      <sz val="11"/>
      <name val="Arial"/>
      <family val="2"/>
    </font>
    <font>
      <b/>
      <sz val="10"/>
      <color rgb="FF0000CC"/>
      <name val="Arial"/>
      <family val="2"/>
    </font>
    <font>
      <sz val="11"/>
      <color rgb="FF000000"/>
      <name val="Calibri"/>
      <family val="2"/>
      <scheme val="minor"/>
    </font>
    <font>
      <sz val="11"/>
      <color indexed="8"/>
      <name val="Calibri"/>
      <family val="2"/>
      <scheme val="minor"/>
    </font>
    <font>
      <sz val="10"/>
      <name val="Tahoma"/>
      <family val="2"/>
    </font>
    <font>
      <b/>
      <sz val="11"/>
      <color rgb="FF000000"/>
      <name val="Calibri"/>
      <family val="2"/>
      <scheme val="minor"/>
    </font>
    <font>
      <b/>
      <sz val="8"/>
      <color theme="1"/>
      <name val="Calibri"/>
      <family val="2"/>
      <scheme val="minor"/>
    </font>
    <font>
      <sz val="8"/>
      <color theme="1"/>
      <name val="Calibri"/>
      <family val="2"/>
      <scheme val="minor"/>
    </font>
    <font>
      <sz val="10"/>
      <color theme="0"/>
      <name val="Calibri"/>
      <family val="2"/>
      <scheme val="minor"/>
    </font>
    <font>
      <sz val="10"/>
      <name val="Calibri"/>
      <family val="2"/>
      <scheme val="minor"/>
    </font>
    <font>
      <sz val="11"/>
      <color rgb="FF0070C0"/>
      <name val="Calibri"/>
      <family val="2"/>
      <scheme val="minor"/>
    </font>
    <font>
      <sz val="10"/>
      <color theme="4"/>
      <name val="Arial"/>
      <family val="2"/>
    </font>
    <font>
      <sz val="11"/>
      <name val="Calibri"/>
      <family val="2"/>
      <scheme val="minor"/>
    </font>
    <font>
      <sz val="9"/>
      <color theme="1"/>
      <name val="Arial"/>
      <family val="2"/>
    </font>
    <font>
      <b/>
      <sz val="9"/>
      <color theme="1"/>
      <name val="Arial"/>
      <family val="2"/>
    </font>
    <font>
      <sz val="9"/>
      <color theme="5" tint="-0.249977111117893"/>
      <name val="Arial"/>
      <family val="2"/>
    </font>
    <font>
      <u/>
      <sz val="9"/>
      <color theme="1"/>
      <name val="Arial"/>
      <family val="2"/>
    </font>
  </fonts>
  <fills count="28">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3"/>
        <bgColor indexed="64"/>
      </patternFill>
    </fill>
    <fill>
      <patternFill patternType="solid">
        <fgColor rgb="FFFFC000"/>
        <bgColor indexed="64"/>
      </patternFill>
    </fill>
    <fill>
      <patternFill patternType="solid">
        <fgColor rgb="FFFFFF00"/>
        <bgColor indexed="64"/>
      </patternFill>
    </fill>
    <fill>
      <patternFill patternType="solid">
        <fgColor rgb="FFAFFFAF"/>
        <bgColor indexed="64"/>
      </patternFill>
    </fill>
    <fill>
      <patternFill patternType="solid">
        <fgColor indexed="9"/>
        <bgColor indexed="64"/>
      </patternFill>
    </fill>
    <fill>
      <patternFill patternType="solid">
        <fgColor theme="0" tint="-0.34998626667073579"/>
        <bgColor indexed="64"/>
      </patternFill>
    </fill>
    <fill>
      <patternFill patternType="solid">
        <fgColor indexed="43"/>
        <bgColor indexed="64"/>
      </patternFill>
    </fill>
    <fill>
      <patternFill patternType="solid">
        <fgColor theme="9"/>
        <bgColor indexed="64"/>
      </patternFill>
    </fill>
    <fill>
      <patternFill patternType="solid">
        <fgColor rgb="FF0066FF"/>
        <bgColor indexed="64"/>
      </patternFill>
    </fill>
    <fill>
      <patternFill patternType="solid">
        <fgColor rgb="FFF8CB7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2"/>
        <bgColor indexed="64"/>
      </patternFill>
    </fill>
    <fill>
      <patternFill patternType="solid">
        <fgColor indexed="40"/>
        <bgColor indexed="64"/>
      </patternFill>
    </fill>
    <fill>
      <patternFill patternType="solid">
        <fgColor indexed="4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indexed="4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39997558519241921"/>
        <bgColor indexed="64"/>
      </patternFill>
    </fill>
  </fills>
  <borders count="10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7F7F7F"/>
      </bottom>
      <diagonal/>
    </border>
    <border>
      <left/>
      <right/>
      <top/>
      <bottom style="thin">
        <color rgb="FF7F7F7F"/>
      </bottom>
      <diagonal/>
    </border>
    <border>
      <left style="medium">
        <color rgb="FFFF0000"/>
      </left>
      <right style="medium">
        <color rgb="FFFF0000"/>
      </right>
      <top style="medium">
        <color rgb="FFFF0000"/>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theme="0" tint="-0.499984740745262"/>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tint="-0.34998626667073579"/>
      </right>
      <top style="thin">
        <color rgb="FF7F7F7F"/>
      </top>
      <bottom style="thin">
        <color rgb="FF7F7F7F"/>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indexed="64"/>
      </top>
      <bottom style="thin">
        <color rgb="FF7F7F7F"/>
      </bottom>
      <diagonal/>
    </border>
    <border>
      <left/>
      <right/>
      <top style="thin">
        <color indexed="64"/>
      </top>
      <bottom style="thin">
        <color rgb="FF7F7F7F"/>
      </bottom>
      <diagonal/>
    </border>
    <border>
      <left/>
      <right style="thin">
        <color rgb="FF7F7F7F"/>
      </right>
      <top style="thin">
        <color indexed="64"/>
      </top>
      <bottom style="thin">
        <color rgb="FF7F7F7F"/>
      </bottom>
      <diagonal/>
    </border>
    <border>
      <left style="thin">
        <color indexed="64"/>
      </left>
      <right style="thin">
        <color indexed="64"/>
      </right>
      <top style="thin">
        <color rgb="FF7F7F7F"/>
      </top>
      <bottom style="thin">
        <color theme="8" tint="0.59996337778862885"/>
      </bottom>
      <diagonal/>
    </border>
    <border>
      <left style="thin">
        <color indexed="64"/>
      </left>
      <right style="thin">
        <color indexed="64"/>
      </right>
      <top style="thin">
        <color rgb="FF7F7F7F"/>
      </top>
      <bottom style="thin">
        <color theme="0" tint="-0.14996795556505021"/>
      </bottom>
      <diagonal/>
    </border>
    <border>
      <left style="thin">
        <color indexed="64"/>
      </left>
      <right style="thin">
        <color indexed="64"/>
      </right>
      <top style="thin">
        <color rgb="FF7F7F7F"/>
      </top>
      <bottom style="thin">
        <color theme="4" tint="0.39994506668294322"/>
      </bottom>
      <diagonal/>
    </border>
    <border>
      <left style="thin">
        <color indexed="64"/>
      </left>
      <right style="thin">
        <color indexed="64"/>
      </right>
      <top style="thin">
        <color rgb="FF7F7F7F"/>
      </top>
      <bottom/>
      <diagonal/>
    </border>
    <border>
      <left style="thin">
        <color indexed="64"/>
      </left>
      <right style="thin">
        <color indexed="64"/>
      </right>
      <top style="thin">
        <color theme="8" tint="0.59996337778862885"/>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rgb="FF00B0F0"/>
      </left>
      <right style="medium">
        <color rgb="FF00B0F0"/>
      </right>
      <top style="double">
        <color rgb="FF00B0F0"/>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theme="8" tint="0.59996337778862885"/>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8" tint="0.59996337778862885"/>
      </top>
      <bottom/>
      <diagonal/>
    </border>
    <border>
      <left style="thin">
        <color indexed="64"/>
      </left>
      <right style="thin">
        <color indexed="64"/>
      </right>
      <top style="thin">
        <color theme="0" tint="-0.14999847407452621"/>
      </top>
      <bottom style="thin">
        <color theme="0" tint="-0.14996795556505021"/>
      </bottom>
      <diagonal/>
    </border>
    <border>
      <left style="thin">
        <color indexed="64"/>
      </left>
      <right style="thin">
        <color indexed="64"/>
      </right>
      <top style="thin">
        <color theme="8" tint="0.59996337778862885"/>
      </top>
      <bottom style="thin">
        <color theme="8" tint="0.59999389629810485"/>
      </bottom>
      <diagonal/>
    </border>
    <border>
      <left/>
      <right/>
      <top/>
      <bottom style="thin">
        <color theme="0" tint="-0.14999847407452621"/>
      </bottom>
      <diagonal/>
    </border>
    <border>
      <left style="thin">
        <color indexed="64"/>
      </left>
      <right style="thin">
        <color indexed="64"/>
      </right>
      <top style="thin">
        <color theme="8" tint="0.59999389629810485"/>
      </top>
      <bottom style="thin">
        <color theme="8" tint="0.59996337778862885"/>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8" tint="0.59996337778862885"/>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7F7F7F"/>
      </bottom>
      <diagonal/>
    </border>
    <border>
      <left/>
      <right style="thin">
        <color indexed="64"/>
      </right>
      <top style="thin">
        <color indexed="64"/>
      </top>
      <bottom/>
      <diagonal/>
    </border>
    <border>
      <left style="thin">
        <color indexed="64"/>
      </left>
      <right style="thin">
        <color indexed="64"/>
      </right>
      <top style="thin">
        <color theme="4" tint="0.39994506668294322"/>
      </top>
      <bottom style="medium">
        <color indexed="64"/>
      </bottom>
      <diagonal/>
    </border>
    <border>
      <left/>
      <right style="thin">
        <color indexed="64"/>
      </right>
      <top style="thin">
        <color theme="0" tint="-0.14999847407452621"/>
      </top>
      <bottom style="thin">
        <color indexed="64"/>
      </bottom>
      <diagonal/>
    </border>
    <border>
      <left/>
      <right style="thin">
        <color indexed="64"/>
      </right>
      <top style="thin">
        <color theme="8" tint="0.59996337778862885"/>
      </top>
      <bottom style="thin">
        <color theme="8" tint="0.59999389629810485"/>
      </bottom>
      <diagonal/>
    </border>
    <border>
      <left style="thin">
        <color indexed="64"/>
      </left>
      <right/>
      <top/>
      <bottom style="thin">
        <color theme="0" tint="-0.14999847407452621"/>
      </bottom>
      <diagonal/>
    </border>
    <border>
      <left style="thin">
        <color indexed="64"/>
      </left>
      <right style="thin">
        <color indexed="64"/>
      </right>
      <top/>
      <bottom style="thin">
        <color theme="0" tint="-0.14999847407452621"/>
      </bottom>
      <diagonal/>
    </border>
    <border>
      <left/>
      <right style="thin">
        <color indexed="64"/>
      </right>
      <top/>
      <bottom style="thin">
        <color theme="8" tint="0.59996337778862885"/>
      </bottom>
      <diagonal/>
    </border>
    <border>
      <left/>
      <right/>
      <top style="thin">
        <color indexed="64"/>
      </top>
      <bottom/>
      <diagonal/>
    </border>
    <border>
      <left style="thin">
        <color indexed="64"/>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34998626667073579"/>
      </left>
      <right/>
      <top style="thin">
        <color indexed="64"/>
      </top>
      <bottom/>
      <diagonal/>
    </border>
    <border>
      <left style="thin">
        <color indexed="64"/>
      </left>
      <right/>
      <top style="thin">
        <color theme="0" tint="-0.34998626667073579"/>
      </top>
      <bottom style="thin">
        <color indexed="64"/>
      </bottom>
      <diagonal/>
    </border>
    <border>
      <left style="thin">
        <color theme="0" tint="-0.34998626667073579"/>
      </left>
      <right/>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double">
        <color theme="0" tint="-0.499984740745262"/>
      </bottom>
      <diagonal/>
    </border>
    <border>
      <left style="thin">
        <color theme="0" tint="-0.14996795556505021"/>
      </left>
      <right style="thin">
        <color indexed="64"/>
      </right>
      <top style="thin">
        <color theme="0" tint="-0.14996795556505021"/>
      </top>
      <bottom style="double">
        <color theme="0" tint="-0.499984740745262"/>
      </bottom>
      <diagonal/>
    </border>
    <border>
      <left style="thin">
        <color indexed="64"/>
      </left>
      <right style="thin">
        <color theme="0" tint="-0.14996795556505021"/>
      </right>
      <top style="double">
        <color theme="0" tint="-0.499984740745262"/>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double">
        <color theme="0" tint="-0.499984740745262"/>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style="thin">
        <color indexed="64"/>
      </right>
      <top style="thin">
        <color theme="0" tint="-0.14996795556505021"/>
      </top>
      <bottom style="thin">
        <color theme="0" tint="-0.499984740745262"/>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left>
      <right/>
      <top/>
      <bottom/>
      <diagonal/>
    </border>
    <border>
      <left style="thin">
        <color indexed="64"/>
      </left>
      <right/>
      <top/>
      <bottom style="double">
        <color indexed="64"/>
      </bottom>
      <diagonal/>
    </border>
    <border>
      <left style="thin">
        <color theme="0"/>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top/>
      <bottom style="dashed">
        <color indexed="64"/>
      </bottom>
      <diagonal/>
    </border>
  </borders>
  <cellStyleXfs count="3">
    <xf numFmtId="49" fontId="0" fillId="0" borderId="0">
      <protection locked="0"/>
    </xf>
    <xf numFmtId="0" fontId="2" fillId="2" borderId="0" applyNumberFormat="0" applyBorder="0" applyAlignment="0" applyProtection="0"/>
    <xf numFmtId="49" fontId="49" fillId="0" borderId="0" applyNumberFormat="0" applyFill="0" applyBorder="0" applyAlignment="0" applyProtection="0">
      <protection locked="0"/>
    </xf>
  </cellStyleXfs>
  <cellXfs count="625">
    <xf numFmtId="49" fontId="0" fillId="0" borderId="0" xfId="0">
      <protection locked="0"/>
    </xf>
    <xf numFmtId="49" fontId="0" fillId="3" borderId="0" xfId="0" applyFill="1" applyProtection="1"/>
    <xf numFmtId="49" fontId="0" fillId="4" borderId="0" xfId="0" applyFill="1" applyProtection="1"/>
    <xf numFmtId="49" fontId="9" fillId="3" borderId="0" xfId="0" applyFont="1" applyFill="1" applyAlignment="1" applyProtection="1">
      <alignment horizontal="left" vertical="center" wrapText="1"/>
    </xf>
    <xf numFmtId="49" fontId="12" fillId="0" borderId="0" xfId="0" applyFont="1" applyFill="1" applyAlignment="1" applyProtection="1">
      <alignment horizontal="center"/>
    </xf>
    <xf numFmtId="49" fontId="13" fillId="3" borderId="0" xfId="0" applyFont="1" applyFill="1" applyAlignment="1" applyProtection="1">
      <alignment horizontal="right" vertical="center"/>
    </xf>
    <xf numFmtId="49" fontId="0" fillId="3" borderId="0" xfId="0" applyFill="1" applyAlignment="1" applyProtection="1">
      <alignment horizontal="right" vertical="center"/>
    </xf>
    <xf numFmtId="49" fontId="14" fillId="3" borderId="0" xfId="0" applyFont="1" applyFill="1" applyProtection="1"/>
    <xf numFmtId="49" fontId="7" fillId="3" borderId="0" xfId="0" applyFont="1" applyFill="1" applyProtection="1"/>
    <xf numFmtId="49" fontId="14" fillId="3" borderId="0" xfId="0" applyFont="1" applyFill="1" applyAlignment="1" applyProtection="1">
      <alignment vertical="center" wrapText="1"/>
    </xf>
    <xf numFmtId="49" fontId="10" fillId="3" borderId="0" xfId="0" applyFont="1" applyFill="1" applyAlignment="1" applyProtection="1">
      <alignment horizontal="left" vertical="center" wrapText="1"/>
    </xf>
    <xf numFmtId="49" fontId="10" fillId="3" borderId="0" xfId="0" applyFont="1" applyFill="1" applyProtection="1"/>
    <xf numFmtId="49" fontId="7" fillId="3" borderId="0" xfId="0" applyFont="1" applyFill="1" applyAlignment="1" applyProtection="1">
      <alignment horizontal="right"/>
    </xf>
    <xf numFmtId="0" fontId="7" fillId="8" borderId="0" xfId="0" applyNumberFormat="1" applyFont="1" applyFill="1" applyAlignment="1" applyProtection="1">
      <alignment horizontal="center" vertical="center" wrapText="1"/>
    </xf>
    <xf numFmtId="0" fontId="18" fillId="8" borderId="0" xfId="0" applyNumberFormat="1" applyFont="1" applyFill="1" applyAlignment="1" applyProtection="1"/>
    <xf numFmtId="0" fontId="18" fillId="8" borderId="0" xfId="0" applyNumberFormat="1" applyFont="1" applyFill="1" applyAlignment="1" applyProtection="1">
      <alignment horizontal="center"/>
    </xf>
    <xf numFmtId="49" fontId="7" fillId="8" borderId="0" xfId="0" applyNumberFormat="1" applyFont="1" applyFill="1" applyAlignment="1" applyProtection="1">
      <alignment horizontal="center" vertical="center" wrapText="1"/>
    </xf>
    <xf numFmtId="0" fontId="7" fillId="0" borderId="0" xfId="0" applyNumberFormat="1" applyFont="1" applyFill="1" applyAlignment="1" applyProtection="1">
      <alignment horizontal="center" vertical="center" wrapText="1"/>
    </xf>
    <xf numFmtId="0" fontId="7" fillId="8" borderId="0" xfId="0" applyNumberFormat="1" applyFont="1" applyFill="1" applyAlignment="1" applyProtection="1">
      <alignment horizontal="right" vertical="center" wrapText="1"/>
    </xf>
    <xf numFmtId="0" fontId="19" fillId="8" borderId="0" xfId="0" applyNumberFormat="1" applyFont="1" applyFill="1" applyAlignment="1" applyProtection="1">
      <alignment horizontal="center" vertical="center"/>
    </xf>
    <xf numFmtId="0" fontId="7" fillId="8" borderId="0" xfId="0" applyNumberFormat="1" applyFont="1" applyFill="1" applyAlignment="1" applyProtection="1">
      <alignment horizontal="center" vertical="center"/>
    </xf>
    <xf numFmtId="0" fontId="19" fillId="9" borderId="2" xfId="0" applyNumberFormat="1" applyFont="1" applyFill="1" applyBorder="1" applyAlignment="1" applyProtection="1">
      <alignment horizontal="center" vertical="center" wrapText="1"/>
    </xf>
    <xf numFmtId="0" fontId="19" fillId="10" borderId="2" xfId="0" applyNumberFormat="1" applyFont="1" applyFill="1" applyBorder="1" applyAlignment="1" applyProtection="1">
      <alignment horizontal="center" vertical="center" wrapText="1"/>
    </xf>
    <xf numFmtId="0" fontId="20" fillId="8" borderId="0" xfId="0" applyNumberFormat="1" applyFont="1" applyFill="1" applyAlignment="1" applyProtection="1">
      <alignment horizontal="left" vertical="center"/>
    </xf>
    <xf numFmtId="0" fontId="20" fillId="8" borderId="0" xfId="0" applyNumberFormat="1" applyFont="1" applyFill="1" applyAlignment="1" applyProtection="1">
      <alignment horizontal="center" vertical="center"/>
    </xf>
    <xf numFmtId="0" fontId="7" fillId="0" borderId="0" xfId="0" applyNumberFormat="1" applyFont="1" applyAlignment="1" applyProtection="1">
      <alignment horizontal="center" vertical="center" wrapText="1"/>
    </xf>
    <xf numFmtId="0" fontId="21" fillId="11" borderId="2" xfId="0" applyNumberFormat="1" applyFont="1" applyFill="1" applyBorder="1" applyAlignment="1" applyProtection="1">
      <alignment horizontal="center" vertical="center" wrapText="1"/>
    </xf>
    <xf numFmtId="0" fontId="19" fillId="13" borderId="2" xfId="0" applyNumberFormat="1" applyFont="1" applyFill="1" applyBorder="1" applyAlignment="1" applyProtection="1">
      <alignment horizontal="center" vertical="center" wrapText="1"/>
    </xf>
    <xf numFmtId="49" fontId="7" fillId="14" borderId="0" xfId="0" applyNumberFormat="1" applyFont="1" applyFill="1" applyAlignment="1" applyProtection="1">
      <alignment horizontal="center" vertical="center" wrapText="1"/>
    </xf>
    <xf numFmtId="0" fontId="7" fillId="14" borderId="0" xfId="0" applyNumberFormat="1" applyFont="1" applyFill="1" applyAlignment="1" applyProtection="1">
      <alignment horizontal="center" vertical="center" wrapText="1"/>
    </xf>
    <xf numFmtId="0" fontId="7" fillId="8" borderId="0" xfId="0" applyNumberFormat="1" applyFont="1" applyFill="1" applyAlignment="1" applyProtection="1">
      <alignment horizontal="left" vertical="center"/>
    </xf>
    <xf numFmtId="0" fontId="22" fillId="8" borderId="0" xfId="0" applyNumberFormat="1" applyFont="1" applyFill="1" applyAlignment="1" applyProtection="1">
      <alignment horizontal="center" vertical="center"/>
    </xf>
    <xf numFmtId="14" fontId="7" fillId="15" borderId="0" xfId="0" applyNumberFormat="1" applyFont="1" applyFill="1" applyAlignment="1" applyProtection="1">
      <alignment horizontal="center" vertical="center" wrapText="1"/>
    </xf>
    <xf numFmtId="0" fontId="19" fillId="8" borderId="0" xfId="0" applyNumberFormat="1" applyFont="1" applyFill="1" applyAlignment="1" applyProtection="1">
      <alignment horizontal="center" vertical="center" wrapText="1"/>
    </xf>
    <xf numFmtId="49" fontId="0" fillId="3" borderId="0" xfId="0" applyFill="1" applyBorder="1" applyAlignment="1" applyProtection="1">
      <alignment horizontal="center" vertical="center" wrapText="1"/>
    </xf>
    <xf numFmtId="0" fontId="23" fillId="17" borderId="4" xfId="0" applyNumberFormat="1" applyFont="1" applyFill="1" applyBorder="1" applyAlignment="1" applyProtection="1">
      <alignment horizontal="center" vertical="center" wrapText="1"/>
    </xf>
    <xf numFmtId="0" fontId="23" fillId="17" borderId="2" xfId="0" applyNumberFormat="1" applyFont="1" applyFill="1" applyBorder="1" applyAlignment="1" applyProtection="1">
      <alignment horizontal="center" vertical="center" wrapText="1"/>
    </xf>
    <xf numFmtId="0" fontId="23" fillId="17" borderId="5" xfId="0" applyNumberFormat="1" applyFont="1" applyFill="1" applyBorder="1" applyAlignment="1" applyProtection="1">
      <alignment horizontal="center" vertical="center" wrapText="1"/>
    </xf>
    <xf numFmtId="0" fontId="23" fillId="17" borderId="5" xfId="0" applyNumberFormat="1" applyFont="1" applyFill="1" applyBorder="1" applyAlignment="1" applyProtection="1">
      <alignment horizontal="center" vertical="center"/>
    </xf>
    <xf numFmtId="49" fontId="23" fillId="17" borderId="5" xfId="0" applyNumberFormat="1" applyFont="1" applyFill="1" applyBorder="1" applyAlignment="1" applyProtection="1">
      <alignment horizontal="center" vertical="center" wrapText="1"/>
    </xf>
    <xf numFmtId="49" fontId="7" fillId="0" borderId="0" xfId="0" applyFont="1" applyAlignment="1" applyProtection="1">
      <alignment horizontal="center" vertical="center" wrapText="1"/>
    </xf>
    <xf numFmtId="0" fontId="23" fillId="17" borderId="4" xfId="0" applyNumberFormat="1" applyFont="1" applyFill="1" applyBorder="1" applyAlignment="1" applyProtection="1">
      <alignment horizontal="center" vertical="center"/>
    </xf>
    <xf numFmtId="0" fontId="23" fillId="17" borderId="5" xfId="0" applyNumberFormat="1" applyFont="1" applyFill="1" applyBorder="1" applyAlignment="1" applyProtection="1">
      <alignment horizontal="left" vertical="center"/>
    </xf>
    <xf numFmtId="0" fontId="19" fillId="9" borderId="6" xfId="0" applyNumberFormat="1" applyFont="1" applyFill="1" applyBorder="1" applyAlignment="1" applyProtection="1">
      <alignment horizontal="center" vertical="center" wrapText="1"/>
    </xf>
    <xf numFmtId="0" fontId="24" fillId="9" borderId="6" xfId="0" applyNumberFormat="1" applyFont="1" applyFill="1" applyBorder="1" applyAlignment="1" applyProtection="1">
      <alignment horizontal="center" vertical="center" wrapText="1"/>
    </xf>
    <xf numFmtId="0" fontId="7" fillId="8" borderId="2" xfId="0" applyNumberFormat="1" applyFont="1" applyFill="1" applyBorder="1" applyAlignment="1" applyProtection="1">
      <alignment horizontal="center" vertical="center" wrapText="1"/>
    </xf>
    <xf numFmtId="0" fontId="19" fillId="11" borderId="6" xfId="0" applyNumberFormat="1" applyFont="1" applyFill="1" applyBorder="1" applyAlignment="1" applyProtection="1">
      <alignment horizontal="center" vertical="center" wrapText="1"/>
    </xf>
    <xf numFmtId="0" fontId="25" fillId="9" borderId="2" xfId="0" applyNumberFormat="1" applyFont="1" applyFill="1" applyBorder="1" applyAlignment="1" applyProtection="1">
      <alignment horizontal="center" vertical="center" wrapText="1"/>
    </xf>
    <xf numFmtId="0" fontId="19" fillId="15" borderId="6" xfId="0" applyNumberFormat="1" applyFont="1" applyFill="1" applyBorder="1" applyAlignment="1" applyProtection="1">
      <alignment horizontal="center" vertical="center" wrapText="1"/>
    </xf>
    <xf numFmtId="0" fontId="19" fillId="10" borderId="6" xfId="0" applyNumberFormat="1" applyFont="1" applyFill="1" applyBorder="1" applyAlignment="1" applyProtection="1">
      <alignment horizontal="center" vertical="center" wrapText="1"/>
    </xf>
    <xf numFmtId="49" fontId="19" fillId="10" borderId="6" xfId="0" applyNumberFormat="1" applyFont="1" applyFill="1" applyBorder="1" applyAlignment="1" applyProtection="1">
      <alignment horizontal="center" vertical="center" wrapText="1"/>
    </xf>
    <xf numFmtId="0" fontId="25" fillId="9" borderId="6" xfId="0" applyNumberFormat="1" applyFont="1" applyFill="1" applyBorder="1" applyAlignment="1" applyProtection="1">
      <alignment horizontal="center" vertical="center" wrapText="1"/>
    </xf>
    <xf numFmtId="0" fontId="19" fillId="13" borderId="6" xfId="0" applyNumberFormat="1" applyFont="1" applyFill="1" applyBorder="1" applyAlignment="1" applyProtection="1">
      <alignment horizontal="center" vertical="center" wrapText="1"/>
    </xf>
    <xf numFmtId="0" fontId="19" fillId="13" borderId="6" xfId="0" applyNumberFormat="1" applyFont="1" applyFill="1" applyBorder="1" applyAlignment="1" applyProtection="1">
      <alignment horizontal="left" vertical="center"/>
    </xf>
    <xf numFmtId="0" fontId="19" fillId="10" borderId="6" xfId="0" applyNumberFormat="1" applyFont="1" applyFill="1" applyBorder="1" applyAlignment="1" applyProtection="1">
      <alignment horizontal="left" vertical="center"/>
    </xf>
    <xf numFmtId="0" fontId="25" fillId="10" borderId="6" xfId="0" applyNumberFormat="1" applyFont="1" applyFill="1" applyBorder="1" applyAlignment="1" applyProtection="1">
      <alignment horizontal="center" vertical="center" wrapText="1"/>
    </xf>
    <xf numFmtId="0" fontId="7" fillId="9" borderId="6" xfId="0" applyNumberFormat="1" applyFont="1" applyFill="1" applyBorder="1" applyAlignment="1" applyProtection="1">
      <alignment horizontal="center" vertical="center" wrapText="1"/>
    </xf>
    <xf numFmtId="49" fontId="19" fillId="9" borderId="6" xfId="0" applyNumberFormat="1" applyFont="1" applyFill="1" applyBorder="1" applyAlignment="1" applyProtection="1">
      <alignment horizontal="center" vertical="center" wrapText="1"/>
    </xf>
    <xf numFmtId="0" fontId="25" fillId="14" borderId="6" xfId="0" applyNumberFormat="1" applyFont="1" applyFill="1" applyBorder="1" applyAlignment="1" applyProtection="1">
      <alignment horizontal="center" vertical="center" wrapText="1"/>
    </xf>
    <xf numFmtId="0" fontId="26" fillId="18" borderId="7" xfId="0" applyNumberFormat="1" applyFont="1" applyFill="1" applyBorder="1" applyAlignment="1" applyProtection="1">
      <alignment horizontal="center" vertical="center" wrapText="1"/>
    </xf>
    <xf numFmtId="0" fontId="27" fillId="8" borderId="0" xfId="0" applyNumberFormat="1" applyFont="1" applyFill="1" applyAlignment="1" applyProtection="1">
      <alignment horizontal="center" vertical="center" wrapText="1"/>
    </xf>
    <xf numFmtId="0" fontId="27" fillId="8" borderId="8" xfId="0" applyNumberFormat="1" applyFont="1" applyFill="1" applyBorder="1" applyAlignment="1" applyProtection="1">
      <alignment horizontal="center" vertical="center" wrapText="1"/>
    </xf>
    <xf numFmtId="49" fontId="26" fillId="18" borderId="7" xfId="0" applyNumberFormat="1" applyFont="1" applyFill="1" applyBorder="1" applyAlignment="1" applyProtection="1">
      <alignment horizontal="center" vertical="center" wrapText="1"/>
    </xf>
    <xf numFmtId="0" fontId="28" fillId="3" borderId="1" xfId="1" applyNumberFormat="1" applyFont="1" applyFill="1" applyBorder="1" applyAlignment="1" applyProtection="1">
      <alignment horizontal="center" vertical="center" wrapText="1"/>
    </xf>
    <xf numFmtId="0" fontId="27" fillId="3" borderId="1" xfId="1" applyFont="1" applyFill="1" applyBorder="1" applyAlignment="1" applyProtection="1">
      <alignment horizontal="center" vertical="center" wrapText="1"/>
    </xf>
    <xf numFmtId="0" fontId="27" fillId="3" borderId="1" xfId="1" applyNumberFormat="1" applyFont="1" applyFill="1" applyBorder="1" applyAlignment="1" applyProtection="1">
      <alignment horizontal="center" vertical="center" wrapText="1"/>
    </xf>
    <xf numFmtId="0" fontId="29" fillId="3" borderId="1" xfId="1" applyNumberFormat="1" applyFont="1" applyFill="1" applyBorder="1" applyAlignment="1" applyProtection="1">
      <alignment horizontal="center" vertical="center" wrapText="1"/>
    </xf>
    <xf numFmtId="49" fontId="27" fillId="3" borderId="9" xfId="1" applyNumberFormat="1" applyFont="1" applyFill="1" applyBorder="1" applyAlignment="1" applyProtection="1">
      <alignment horizontal="center" vertical="center" wrapText="1"/>
    </xf>
    <xf numFmtId="0" fontId="27" fillId="3" borderId="10" xfId="1" applyNumberFormat="1" applyFont="1" applyFill="1" applyBorder="1" applyAlignment="1" applyProtection="1">
      <alignment horizontal="center" vertical="center" wrapText="1"/>
    </xf>
    <xf numFmtId="0" fontId="28" fillId="3" borderId="11" xfId="1" applyFont="1" applyFill="1" applyBorder="1" applyAlignment="1" applyProtection="1">
      <alignment horizontal="center" vertical="center" wrapText="1"/>
    </xf>
    <xf numFmtId="0" fontId="7" fillId="3" borderId="1" xfId="1" applyNumberFormat="1" applyFont="1" applyFill="1" applyBorder="1" applyAlignment="1" applyProtection="1">
      <alignment horizontal="center" vertical="center" wrapText="1"/>
    </xf>
    <xf numFmtId="49" fontId="27" fillId="3" borderId="1" xfId="1" applyNumberFormat="1" applyFont="1" applyFill="1" applyBorder="1" applyAlignment="1" applyProtection="1">
      <alignment horizontal="center" vertical="center" wrapText="1"/>
    </xf>
    <xf numFmtId="49" fontId="19" fillId="0" borderId="11" xfId="0" applyFont="1" applyBorder="1" applyAlignment="1" applyProtection="1">
      <alignment horizontal="center" vertical="center" wrapText="1"/>
    </xf>
    <xf numFmtId="49" fontId="0" fillId="0" borderId="13" xfId="0" applyNumberFormat="1" applyBorder="1" applyAlignment="1" applyProtection="1">
      <alignment horizontal="center" vertical="center" wrapText="1"/>
    </xf>
    <xf numFmtId="0" fontId="27" fillId="3" borderId="16" xfId="1" applyNumberFormat="1" applyFont="1" applyFill="1" applyBorder="1" applyAlignment="1" applyProtection="1">
      <alignment horizontal="center" vertical="center" wrapText="1"/>
    </xf>
    <xf numFmtId="0" fontId="27" fillId="3" borderId="9" xfId="1" applyNumberFormat="1" applyFont="1" applyFill="1" applyBorder="1" applyAlignment="1" applyProtection="1">
      <alignment horizontal="center" vertical="center" wrapText="1"/>
    </xf>
    <xf numFmtId="0" fontId="28" fillId="3" borderId="11" xfId="1" applyNumberFormat="1" applyFont="1" applyFill="1" applyBorder="1" applyAlignment="1" applyProtection="1">
      <alignment horizontal="center" vertical="center" wrapText="1"/>
    </xf>
    <xf numFmtId="0" fontId="28" fillId="3" borderId="1" xfId="1" applyFont="1" applyFill="1" applyBorder="1" applyAlignment="1" applyProtection="1">
      <alignment horizontal="center" vertical="center" wrapText="1"/>
    </xf>
    <xf numFmtId="0" fontId="7" fillId="19" borderId="7" xfId="0" applyNumberFormat="1" applyFont="1" applyFill="1" applyBorder="1" applyAlignment="1" applyProtection="1">
      <alignment horizontal="center" vertical="center" wrapText="1"/>
    </xf>
    <xf numFmtId="0" fontId="7" fillId="20" borderId="20" xfId="0" applyNumberFormat="1" applyFont="1" applyFill="1" applyBorder="1" applyAlignment="1" applyProtection="1">
      <alignment horizontal="center" vertical="center" wrapText="1"/>
    </xf>
    <xf numFmtId="0" fontId="19" fillId="8" borderId="21" xfId="0" applyNumberFormat="1" applyFont="1" applyFill="1" applyBorder="1" applyAlignment="1" applyProtection="1">
      <alignment horizontal="left" vertical="center" wrapText="1"/>
    </xf>
    <xf numFmtId="0" fontId="7" fillId="21" borderId="22" xfId="0" applyNumberFormat="1" applyFont="1" applyFill="1" applyBorder="1" applyAlignment="1" applyProtection="1">
      <alignment horizontal="center" vertical="center" wrapText="1"/>
    </xf>
    <xf numFmtId="49" fontId="7" fillId="21" borderId="22" xfId="0" applyNumberFormat="1" applyFont="1" applyFill="1" applyBorder="1" applyAlignment="1" applyProtection="1">
      <alignment vertical="center" wrapText="1"/>
    </xf>
    <xf numFmtId="49" fontId="7" fillId="21" borderId="22" xfId="0" applyNumberFormat="1" applyFont="1" applyFill="1" applyBorder="1" applyAlignment="1" applyProtection="1">
      <alignment horizontal="center" vertical="center" wrapText="1"/>
    </xf>
    <xf numFmtId="0" fontId="7" fillId="21" borderId="22" xfId="0" applyNumberFormat="1" applyFont="1" applyFill="1" applyBorder="1" applyAlignment="1" applyProtection="1">
      <alignment vertical="center" wrapText="1"/>
    </xf>
    <xf numFmtId="0" fontId="7" fillId="21" borderId="22" xfId="0" applyNumberFormat="1" applyFont="1" applyFill="1" applyBorder="1" applyAlignment="1" applyProtection="1">
      <alignment vertical="center"/>
    </xf>
    <xf numFmtId="49" fontId="7" fillId="21" borderId="22" xfId="0" applyNumberFormat="1" applyFont="1" applyFill="1" applyBorder="1" applyAlignment="1" applyProtection="1">
      <alignment vertical="center"/>
    </xf>
    <xf numFmtId="0" fontId="7" fillId="21" borderId="22" xfId="0" applyNumberFormat="1" applyFont="1" applyFill="1" applyBorder="1" applyAlignment="1" applyProtection="1">
      <alignment horizontal="center" vertical="center"/>
    </xf>
    <xf numFmtId="0" fontId="7" fillId="20" borderId="20" xfId="0" applyNumberFormat="1" applyFont="1" applyFill="1" applyBorder="1" applyAlignment="1" applyProtection="1">
      <alignment horizontal="center" vertical="center"/>
    </xf>
    <xf numFmtId="49" fontId="7" fillId="20" borderId="20" xfId="0" applyNumberFormat="1" applyFont="1" applyFill="1" applyBorder="1" applyAlignment="1" applyProtection="1">
      <alignment horizontal="center" vertical="center" wrapText="1"/>
    </xf>
    <xf numFmtId="0" fontId="7" fillId="21" borderId="22" xfId="0" applyNumberFormat="1" applyFont="1" applyFill="1" applyBorder="1" applyAlignment="1" applyProtection="1">
      <alignment horizontal="left" vertical="center"/>
    </xf>
    <xf numFmtId="49" fontId="7" fillId="21" borderId="23" xfId="0" applyNumberFormat="1" applyFont="1" applyFill="1" applyBorder="1" applyAlignment="1" applyProtection="1">
      <alignment horizontal="center" vertical="center"/>
    </xf>
    <xf numFmtId="49" fontId="7" fillId="21" borderId="22" xfId="0" applyNumberFormat="1" applyFont="1" applyFill="1" applyBorder="1" applyAlignment="1" applyProtection="1">
      <alignment horizontal="center" vertical="center"/>
    </xf>
    <xf numFmtId="14" fontId="7" fillId="20" borderId="20" xfId="0" applyNumberFormat="1" applyFont="1" applyFill="1" applyBorder="1" applyAlignment="1" applyProtection="1">
      <alignment horizontal="center" vertical="center" wrapText="1"/>
    </xf>
    <xf numFmtId="0" fontId="7" fillId="20" borderId="20" xfId="0" applyNumberFormat="1" applyFont="1" applyFill="1" applyBorder="1" applyAlignment="1" applyProtection="1">
      <alignment vertical="center"/>
    </xf>
    <xf numFmtId="49" fontId="7" fillId="20" borderId="20" xfId="0" applyNumberFormat="1" applyFont="1" applyFill="1" applyBorder="1" applyAlignment="1" applyProtection="1">
      <alignment vertical="center"/>
    </xf>
    <xf numFmtId="0" fontId="7" fillId="20" borderId="20" xfId="0" applyNumberFormat="1" applyFont="1" applyFill="1" applyBorder="1" applyAlignment="1" applyProtection="1">
      <alignment horizontal="left" vertical="center"/>
    </xf>
    <xf numFmtId="0" fontId="7" fillId="20" borderId="24" xfId="0" applyNumberFormat="1" applyFont="1" applyFill="1" applyBorder="1" applyAlignment="1" applyProtection="1">
      <alignment horizontal="center" vertical="center" wrapText="1"/>
    </xf>
    <xf numFmtId="0" fontId="25" fillId="8" borderId="25" xfId="0" applyNumberFormat="1" applyFont="1" applyFill="1" applyBorder="1" applyAlignment="1" applyProtection="1">
      <alignment horizontal="left" vertical="center" wrapText="1"/>
    </xf>
    <xf numFmtId="0" fontId="7" fillId="21" borderId="26" xfId="0" applyNumberFormat="1" applyFont="1" applyFill="1" applyBorder="1" applyAlignment="1" applyProtection="1">
      <alignment horizontal="center" vertical="center" wrapText="1"/>
    </xf>
    <xf numFmtId="49" fontId="7" fillId="21" borderId="26" xfId="0" applyNumberFormat="1" applyFont="1" applyFill="1" applyBorder="1" applyAlignment="1" applyProtection="1">
      <alignment vertical="center" wrapText="1"/>
    </xf>
    <xf numFmtId="49" fontId="7" fillId="21" borderId="26" xfId="0" applyNumberFormat="1" applyFont="1" applyFill="1" applyBorder="1" applyAlignment="1" applyProtection="1">
      <alignment horizontal="center" vertical="center" wrapText="1"/>
    </xf>
    <xf numFmtId="0" fontId="7" fillId="21" borderId="26" xfId="0" applyNumberFormat="1" applyFont="1" applyFill="1" applyBorder="1" applyAlignment="1" applyProtection="1">
      <alignment vertical="center" wrapText="1"/>
    </xf>
    <xf numFmtId="0" fontId="7" fillId="21" borderId="26" xfId="0" applyNumberFormat="1" applyFont="1" applyFill="1" applyBorder="1" applyAlignment="1" applyProtection="1">
      <alignment vertical="center"/>
    </xf>
    <xf numFmtId="49" fontId="7" fillId="21" borderId="26" xfId="0" applyNumberFormat="1" applyFont="1" applyFill="1" applyBorder="1" applyAlignment="1" applyProtection="1">
      <alignment vertical="center"/>
    </xf>
    <xf numFmtId="0" fontId="7" fillId="21" borderId="26" xfId="0" applyNumberFormat="1" applyFont="1" applyFill="1" applyBorder="1" applyAlignment="1" applyProtection="1">
      <alignment horizontal="center" vertical="center"/>
    </xf>
    <xf numFmtId="0" fontId="7" fillId="20" borderId="24" xfId="0" applyNumberFormat="1" applyFont="1" applyFill="1" applyBorder="1" applyAlignment="1" applyProtection="1">
      <alignment horizontal="center" vertical="center"/>
    </xf>
    <xf numFmtId="49" fontId="7" fillId="20" borderId="24" xfId="0" applyNumberFormat="1" applyFont="1" applyFill="1" applyBorder="1" applyAlignment="1" applyProtection="1">
      <alignment horizontal="center" vertical="center" wrapText="1"/>
    </xf>
    <xf numFmtId="0" fontId="7" fillId="21" borderId="26" xfId="0" applyNumberFormat="1" applyFont="1" applyFill="1" applyBorder="1" applyAlignment="1" applyProtection="1">
      <alignment horizontal="left" vertical="center"/>
    </xf>
    <xf numFmtId="49" fontId="7" fillId="21" borderId="27" xfId="0" applyNumberFormat="1" applyFont="1" applyFill="1" applyBorder="1" applyAlignment="1" applyProtection="1">
      <alignment vertical="center"/>
    </xf>
    <xf numFmtId="0" fontId="7" fillId="21" borderId="28" xfId="0" applyNumberFormat="1" applyFont="1" applyFill="1" applyBorder="1" applyAlignment="1" applyProtection="1">
      <alignment horizontal="center" vertical="center"/>
    </xf>
    <xf numFmtId="49" fontId="7" fillId="21" borderId="29" xfId="0" applyNumberFormat="1" applyFont="1" applyFill="1" applyBorder="1" applyAlignment="1" applyProtection="1">
      <alignment vertical="center"/>
    </xf>
    <xf numFmtId="49" fontId="7" fillId="21" borderId="26" xfId="0" applyNumberFormat="1" applyFont="1" applyFill="1" applyBorder="1" applyAlignment="1" applyProtection="1">
      <alignment horizontal="center" vertical="center"/>
    </xf>
    <xf numFmtId="14" fontId="7" fillId="20" borderId="24" xfId="0" applyNumberFormat="1" applyFont="1" applyFill="1" applyBorder="1" applyAlignment="1" applyProtection="1">
      <alignment horizontal="center" vertical="center"/>
    </xf>
    <xf numFmtId="0" fontId="7" fillId="20" borderId="24" xfId="0" applyNumberFormat="1" applyFont="1" applyFill="1" applyBorder="1" applyAlignment="1" applyProtection="1">
      <alignment vertical="center"/>
    </xf>
    <xf numFmtId="49" fontId="7" fillId="20" borderId="24" xfId="0" applyNumberFormat="1" applyFont="1" applyFill="1" applyBorder="1" applyAlignment="1" applyProtection="1">
      <alignment vertical="center"/>
    </xf>
    <xf numFmtId="0" fontId="7" fillId="20" borderId="24" xfId="0" applyNumberFormat="1" applyFont="1" applyFill="1" applyBorder="1" applyAlignment="1" applyProtection="1">
      <alignment horizontal="left" vertical="center"/>
    </xf>
    <xf numFmtId="49" fontId="7" fillId="22" borderId="30" xfId="0" applyNumberFormat="1" applyFont="1" applyFill="1" applyBorder="1" applyAlignment="1" applyProtection="1">
      <alignment vertical="center" wrapText="1"/>
    </xf>
    <xf numFmtId="0" fontId="7" fillId="22" borderId="30" xfId="0" applyNumberFormat="1" applyFont="1" applyFill="1" applyBorder="1" applyAlignment="1" applyProtection="1">
      <alignment vertical="center" wrapText="1"/>
    </xf>
    <xf numFmtId="0" fontId="7" fillId="22" borderId="30" xfId="0" applyNumberFormat="1" applyFont="1" applyFill="1" applyBorder="1" applyAlignment="1" applyProtection="1">
      <alignment horizontal="center" vertical="center" wrapText="1"/>
    </xf>
    <xf numFmtId="0" fontId="29" fillId="8" borderId="31" xfId="0" applyNumberFormat="1" applyFont="1" applyFill="1" applyBorder="1" applyAlignment="1" applyProtection="1">
      <alignment horizontal="left" vertical="center" wrapText="1"/>
      <protection locked="0"/>
    </xf>
    <xf numFmtId="0" fontId="7" fillId="22" borderId="30" xfId="0" applyNumberFormat="1" applyFont="1" applyFill="1" applyBorder="1" applyAlignment="1" applyProtection="1">
      <alignment horizontal="center" vertical="center" wrapText="1"/>
      <protection locked="0"/>
    </xf>
    <xf numFmtId="49" fontId="7" fillId="22" borderId="30" xfId="0" applyNumberFormat="1" applyFont="1" applyFill="1" applyBorder="1" applyAlignment="1" applyProtection="1">
      <alignment horizontal="center" vertical="center" wrapText="1"/>
      <protection locked="0"/>
    </xf>
    <xf numFmtId="49" fontId="7" fillId="22" borderId="30" xfId="0" applyNumberFormat="1" applyFont="1" applyFill="1" applyBorder="1" applyAlignment="1" applyProtection="1">
      <alignment vertical="center" wrapText="1"/>
      <protection locked="0"/>
    </xf>
    <xf numFmtId="0" fontId="7" fillId="22" borderId="30" xfId="0" applyNumberFormat="1" applyFont="1" applyFill="1" applyBorder="1" applyAlignment="1" applyProtection="1">
      <alignment horizontal="center" vertical="center"/>
      <protection locked="0"/>
    </xf>
    <xf numFmtId="14" fontId="7" fillId="22" borderId="30" xfId="0" applyNumberFormat="1" applyFont="1" applyFill="1" applyBorder="1" applyAlignment="1" applyProtection="1">
      <alignment horizontal="center" vertical="center" wrapText="1"/>
      <protection locked="0"/>
    </xf>
    <xf numFmtId="0" fontId="7" fillId="22" borderId="30" xfId="0" applyNumberFormat="1" applyFont="1" applyFill="1" applyBorder="1" applyAlignment="1" applyProtection="1">
      <alignment vertical="center"/>
      <protection locked="0"/>
    </xf>
    <xf numFmtId="49" fontId="7" fillId="22" borderId="30" xfId="0" applyNumberFormat="1" applyFont="1" applyFill="1" applyBorder="1" applyAlignment="1" applyProtection="1">
      <alignment vertical="center"/>
      <protection locked="0"/>
    </xf>
    <xf numFmtId="49" fontId="7" fillId="0" borderId="0" xfId="0" applyFont="1" applyAlignment="1" applyProtection="1">
      <alignment horizontal="center" vertical="center" wrapText="1"/>
      <protection locked="0"/>
    </xf>
    <xf numFmtId="0" fontId="7" fillId="22" borderId="32" xfId="0" applyNumberFormat="1" applyFont="1" applyFill="1" applyBorder="1" applyAlignment="1" applyProtection="1">
      <alignment vertical="center"/>
      <protection locked="0"/>
    </xf>
    <xf numFmtId="0" fontId="7" fillId="22" borderId="30" xfId="0" applyNumberFormat="1" applyFont="1" applyFill="1" applyBorder="1" applyAlignment="1" applyProtection="1">
      <alignment horizontal="left" vertical="center"/>
      <protection locked="0"/>
    </xf>
    <xf numFmtId="49" fontId="7" fillId="22" borderId="30" xfId="0" applyNumberFormat="1" applyFont="1" applyFill="1" applyBorder="1" applyAlignment="1" applyProtection="1">
      <alignment horizontal="center" vertical="center"/>
      <protection locked="0"/>
    </xf>
    <xf numFmtId="0" fontId="7" fillId="22" borderId="30" xfId="0" applyNumberFormat="1" applyFont="1" applyFill="1" applyBorder="1" applyAlignment="1" applyProtection="1">
      <alignment horizontal="center" vertical="center"/>
    </xf>
    <xf numFmtId="14" fontId="7" fillId="22" borderId="30" xfId="0" applyNumberFormat="1" applyFont="1" applyFill="1" applyBorder="1" applyAlignment="1" applyProtection="1">
      <alignment horizontal="center" vertical="center"/>
    </xf>
    <xf numFmtId="0" fontId="7" fillId="22" borderId="30" xfId="0" applyNumberFormat="1" applyFont="1" applyFill="1" applyBorder="1" applyAlignment="1" applyProtection="1">
      <alignment vertical="center"/>
    </xf>
    <xf numFmtId="49" fontId="7" fillId="22" borderId="30" xfId="0" applyNumberFormat="1" applyFont="1" applyFill="1" applyBorder="1" applyAlignment="1" applyProtection="1">
      <alignment vertical="center"/>
    </xf>
    <xf numFmtId="0" fontId="7" fillId="22" borderId="32" xfId="0" applyNumberFormat="1" applyFont="1" applyFill="1" applyBorder="1" applyAlignment="1" applyProtection="1">
      <alignment vertical="center"/>
    </xf>
    <xf numFmtId="0" fontId="7" fillId="19" borderId="30" xfId="0" applyNumberFormat="1" applyFont="1" applyFill="1" applyBorder="1" applyAlignment="1" applyProtection="1">
      <alignment horizontal="center" vertical="center" wrapText="1"/>
    </xf>
    <xf numFmtId="0" fontId="7" fillId="22" borderId="30" xfId="0" applyNumberFormat="1" applyFont="1" applyFill="1" applyBorder="1" applyAlignment="1" applyProtection="1">
      <alignment horizontal="left" vertical="center"/>
    </xf>
    <xf numFmtId="0" fontId="7" fillId="22" borderId="32" xfId="0" applyNumberFormat="1" applyFont="1" applyFill="1" applyBorder="1" applyAlignment="1" applyProtection="1">
      <alignment horizontal="center" vertical="center" wrapText="1"/>
    </xf>
    <xf numFmtId="0" fontId="7" fillId="8" borderId="33" xfId="0" applyNumberFormat="1" applyFont="1" applyFill="1" applyBorder="1" applyAlignment="1" applyProtection="1">
      <alignment horizontal="right" vertical="center" wrapText="1"/>
      <protection locked="0"/>
    </xf>
    <xf numFmtId="0" fontId="7" fillId="22" borderId="32" xfId="0" applyNumberFormat="1" applyFont="1" applyFill="1" applyBorder="1" applyAlignment="1" applyProtection="1">
      <alignment horizontal="center" vertical="center" wrapText="1"/>
      <protection locked="0"/>
    </xf>
    <xf numFmtId="49" fontId="7" fillId="22" borderId="32" xfId="0" applyNumberFormat="1" applyFont="1" applyFill="1" applyBorder="1" applyAlignment="1" applyProtection="1">
      <alignment horizontal="center" vertical="center" wrapText="1"/>
      <protection locked="0"/>
    </xf>
    <xf numFmtId="49" fontId="7" fillId="22" borderId="32" xfId="0" applyNumberFormat="1" applyFont="1" applyFill="1" applyBorder="1" applyAlignment="1" applyProtection="1">
      <alignment vertical="center" wrapText="1"/>
      <protection locked="0"/>
    </xf>
    <xf numFmtId="0" fontId="7" fillId="22" borderId="32" xfId="0" applyNumberFormat="1" applyFont="1" applyFill="1" applyBorder="1" applyAlignment="1" applyProtection="1">
      <alignment vertical="center" wrapText="1"/>
      <protection locked="0"/>
    </xf>
    <xf numFmtId="0" fontId="7" fillId="22" borderId="32" xfId="0" applyNumberFormat="1" applyFont="1" applyFill="1" applyBorder="1" applyAlignment="1" applyProtection="1">
      <alignment horizontal="center" vertical="center"/>
      <protection locked="0"/>
    </xf>
    <xf numFmtId="14" fontId="7" fillId="22" borderId="32" xfId="0" applyNumberFormat="1" applyFont="1" applyFill="1" applyBorder="1" applyAlignment="1" applyProtection="1">
      <alignment horizontal="center" vertical="center" wrapText="1"/>
      <protection locked="0"/>
    </xf>
    <xf numFmtId="49" fontId="7" fillId="22" borderId="32" xfId="0" applyNumberFormat="1" applyFont="1" applyFill="1" applyBorder="1" applyAlignment="1" applyProtection="1">
      <alignment vertical="center"/>
      <protection locked="0"/>
    </xf>
    <xf numFmtId="0" fontId="7" fillId="22" borderId="32" xfId="0" applyNumberFormat="1" applyFont="1" applyFill="1" applyBorder="1" applyAlignment="1" applyProtection="1">
      <alignment horizontal="left" vertical="center"/>
      <protection locked="0"/>
    </xf>
    <xf numFmtId="49" fontId="7" fillId="22" borderId="32" xfId="0" applyNumberFormat="1" applyFont="1" applyFill="1" applyBorder="1" applyAlignment="1" applyProtection="1">
      <alignment horizontal="center" vertical="center"/>
      <protection locked="0"/>
    </xf>
    <xf numFmtId="0" fontId="7" fillId="22" borderId="32" xfId="0" applyNumberFormat="1" applyFont="1" applyFill="1" applyBorder="1" applyAlignment="1" applyProtection="1">
      <alignment horizontal="center" vertical="center"/>
    </xf>
    <xf numFmtId="14" fontId="7" fillId="22" borderId="32" xfId="0" applyNumberFormat="1" applyFont="1" applyFill="1" applyBorder="1" applyAlignment="1" applyProtection="1">
      <alignment horizontal="center" vertical="center"/>
    </xf>
    <xf numFmtId="49" fontId="7" fillId="22" borderId="32" xfId="0" applyNumberFormat="1" applyFont="1" applyFill="1" applyBorder="1" applyAlignment="1" applyProtection="1">
      <alignment vertical="center"/>
    </xf>
    <xf numFmtId="0" fontId="7" fillId="19" borderId="32" xfId="0" applyNumberFormat="1" applyFont="1" applyFill="1" applyBorder="1" applyAlignment="1" applyProtection="1">
      <alignment horizontal="center" vertical="center" wrapText="1"/>
    </xf>
    <xf numFmtId="0" fontId="7" fillId="22" borderId="32" xfId="0" applyNumberFormat="1" applyFont="1" applyFill="1" applyBorder="1" applyAlignment="1" applyProtection="1">
      <alignment horizontal="left" vertical="center"/>
    </xf>
    <xf numFmtId="0" fontId="7" fillId="8" borderId="33" xfId="0" applyNumberFormat="1" applyFont="1" applyFill="1" applyBorder="1" applyAlignment="1" applyProtection="1">
      <alignment horizontal="left" vertical="center" wrapText="1"/>
      <protection locked="0"/>
    </xf>
    <xf numFmtId="0" fontId="7" fillId="22" borderId="7" xfId="0" applyNumberFormat="1" applyFont="1" applyFill="1" applyBorder="1" applyAlignment="1" applyProtection="1">
      <alignment vertical="center" wrapText="1"/>
    </xf>
    <xf numFmtId="0" fontId="7" fillId="22" borderId="34" xfId="0" applyNumberFormat="1" applyFont="1" applyFill="1" applyBorder="1" applyAlignment="1" applyProtection="1">
      <alignment horizontal="center" vertical="center" wrapText="1"/>
    </xf>
    <xf numFmtId="0" fontId="34" fillId="8" borderId="35" xfId="0" applyNumberFormat="1" applyFont="1" applyFill="1" applyBorder="1" applyAlignment="1" applyProtection="1">
      <alignment horizontal="center" vertical="center" wrapText="1"/>
      <protection locked="0"/>
    </xf>
    <xf numFmtId="0" fontId="7" fillId="22" borderId="36" xfId="0" applyNumberFormat="1" applyFont="1" applyFill="1" applyBorder="1" applyAlignment="1" applyProtection="1">
      <alignment horizontal="center" vertical="center" wrapText="1"/>
      <protection locked="0"/>
    </xf>
    <xf numFmtId="49" fontId="7" fillId="22" borderId="36" xfId="0" applyNumberFormat="1" applyFont="1" applyFill="1" applyBorder="1" applyAlignment="1" applyProtection="1">
      <alignment horizontal="center" vertical="center" wrapText="1"/>
      <protection locked="0"/>
    </xf>
    <xf numFmtId="49" fontId="7" fillId="22" borderId="36" xfId="0" applyNumberFormat="1" applyFont="1" applyFill="1" applyBorder="1" applyAlignment="1" applyProtection="1">
      <alignment vertical="center" wrapText="1"/>
      <protection locked="0"/>
    </xf>
    <xf numFmtId="0" fontId="7" fillId="22" borderId="36" xfId="0" applyNumberFormat="1" applyFont="1" applyFill="1" applyBorder="1" applyAlignment="1" applyProtection="1">
      <alignment vertical="center" wrapText="1"/>
      <protection locked="0"/>
    </xf>
    <xf numFmtId="0" fontId="7" fillId="22" borderId="36" xfId="0" applyNumberFormat="1" applyFont="1" applyFill="1" applyBorder="1" applyAlignment="1" applyProtection="1">
      <alignment horizontal="center" vertical="center"/>
      <protection locked="0"/>
    </xf>
    <xf numFmtId="14" fontId="7" fillId="22" borderId="36" xfId="0" applyNumberFormat="1" applyFont="1" applyFill="1" applyBorder="1" applyAlignment="1" applyProtection="1">
      <alignment horizontal="center" vertical="center" wrapText="1"/>
      <protection locked="0"/>
    </xf>
    <xf numFmtId="0" fontId="7" fillId="22" borderId="36" xfId="0" applyNumberFormat="1" applyFont="1" applyFill="1" applyBorder="1" applyAlignment="1" applyProtection="1">
      <alignment vertical="center"/>
      <protection locked="0"/>
    </xf>
    <xf numFmtId="49" fontId="7" fillId="22" borderId="36" xfId="0" applyNumberFormat="1" applyFont="1" applyFill="1" applyBorder="1" applyAlignment="1" applyProtection="1">
      <alignment vertical="center"/>
      <protection locked="0"/>
    </xf>
    <xf numFmtId="49" fontId="7" fillId="0" borderId="0" xfId="0" applyFont="1" applyBorder="1" applyAlignment="1" applyProtection="1">
      <alignment horizontal="center" vertical="center" wrapText="1"/>
      <protection locked="0"/>
    </xf>
    <xf numFmtId="0" fontId="7" fillId="22" borderId="36" xfId="0" applyNumberFormat="1" applyFont="1" applyFill="1" applyBorder="1" applyAlignment="1" applyProtection="1">
      <alignment horizontal="left" vertical="center"/>
      <protection locked="0"/>
    </xf>
    <xf numFmtId="49" fontId="7" fillId="22" borderId="36" xfId="0" applyNumberFormat="1" applyFont="1" applyFill="1" applyBorder="1" applyAlignment="1" applyProtection="1">
      <alignment horizontal="center" vertical="center"/>
      <protection locked="0"/>
    </xf>
    <xf numFmtId="0" fontId="7" fillId="22" borderId="34" xfId="0" applyNumberFormat="1" applyFont="1" applyFill="1" applyBorder="1" applyAlignment="1" applyProtection="1">
      <alignment horizontal="center" vertical="center"/>
    </xf>
    <xf numFmtId="0" fontId="7" fillId="22" borderId="36" xfId="0" applyNumberFormat="1" applyFont="1" applyFill="1" applyBorder="1" applyAlignment="1" applyProtection="1">
      <alignment horizontal="center" vertical="center"/>
    </xf>
    <xf numFmtId="14" fontId="7" fillId="22" borderId="36" xfId="0" applyNumberFormat="1" applyFont="1" applyFill="1" applyBorder="1" applyAlignment="1" applyProtection="1">
      <alignment horizontal="center" vertical="center"/>
    </xf>
    <xf numFmtId="0" fontId="7" fillId="22" borderId="36" xfId="0" applyNumberFormat="1" applyFont="1" applyFill="1" applyBorder="1" applyAlignment="1" applyProtection="1">
      <alignment vertical="center"/>
    </xf>
    <xf numFmtId="49" fontId="7" fillId="22" borderId="36" xfId="0" applyNumberFormat="1" applyFont="1" applyFill="1" applyBorder="1" applyAlignment="1" applyProtection="1">
      <alignment vertical="center"/>
    </xf>
    <xf numFmtId="49" fontId="7" fillId="0" borderId="37" xfId="0" applyFont="1" applyBorder="1" applyAlignment="1" applyProtection="1">
      <alignment horizontal="center" vertical="center" wrapText="1"/>
    </xf>
    <xf numFmtId="0" fontId="7" fillId="19" borderId="34" xfId="0" applyNumberFormat="1" applyFont="1" applyFill="1" applyBorder="1" applyAlignment="1" applyProtection="1">
      <alignment horizontal="center" vertical="center" wrapText="1"/>
    </xf>
    <xf numFmtId="0" fontId="7" fillId="22" borderId="36" xfId="0" applyNumberFormat="1" applyFont="1" applyFill="1" applyBorder="1" applyAlignment="1" applyProtection="1">
      <alignment horizontal="left" vertical="center"/>
    </xf>
    <xf numFmtId="0" fontId="7" fillId="22" borderId="38" xfId="0" applyNumberFormat="1" applyFont="1" applyFill="1" applyBorder="1" applyAlignment="1" applyProtection="1">
      <alignment vertical="center" wrapText="1"/>
    </xf>
    <xf numFmtId="0" fontId="7" fillId="22" borderId="38" xfId="0" applyNumberFormat="1" applyFont="1" applyFill="1" applyBorder="1" applyAlignment="1" applyProtection="1">
      <alignment horizontal="center" vertical="center" wrapText="1"/>
    </xf>
    <xf numFmtId="0" fontId="7" fillId="22" borderId="30" xfId="0" applyNumberFormat="1" applyFont="1" applyFill="1" applyBorder="1" applyAlignment="1" applyProtection="1">
      <alignment vertical="center" wrapText="1"/>
      <protection locked="0"/>
    </xf>
    <xf numFmtId="49" fontId="7" fillId="0" borderId="39" xfId="0" applyFont="1" applyBorder="1" applyAlignment="1" applyProtection="1">
      <alignment horizontal="center" vertical="center" wrapText="1"/>
      <protection locked="0"/>
    </xf>
    <xf numFmtId="0" fontId="7" fillId="22" borderId="38" xfId="0" applyNumberFormat="1" applyFont="1" applyFill="1" applyBorder="1" applyAlignment="1" applyProtection="1">
      <alignment horizontal="center" vertical="center"/>
    </xf>
    <xf numFmtId="0" fontId="7" fillId="19" borderId="38" xfId="0" applyNumberFormat="1" applyFont="1" applyFill="1" applyBorder="1" applyAlignment="1" applyProtection="1">
      <alignment horizontal="center" vertical="center" wrapText="1"/>
    </xf>
    <xf numFmtId="0" fontId="34" fillId="8" borderId="31" xfId="0" applyNumberFormat="1" applyFont="1" applyFill="1" applyBorder="1" applyAlignment="1" applyProtection="1">
      <alignment horizontal="center" vertical="center" wrapText="1"/>
      <protection locked="0"/>
    </xf>
    <xf numFmtId="49" fontId="7" fillId="22" borderId="38" xfId="0" applyNumberFormat="1" applyFont="1" applyFill="1" applyBorder="1" applyAlignment="1" applyProtection="1">
      <alignment horizontal="center" vertical="center" wrapText="1"/>
      <protection locked="0"/>
    </xf>
    <xf numFmtId="49" fontId="7" fillId="22" borderId="38" xfId="0" applyNumberFormat="1" applyFont="1" applyFill="1" applyBorder="1" applyAlignment="1" applyProtection="1">
      <alignment vertical="center" wrapText="1"/>
      <protection locked="0"/>
    </xf>
    <xf numFmtId="49" fontId="7" fillId="0" borderId="39" xfId="0" applyFont="1" applyBorder="1" applyAlignment="1" applyProtection="1">
      <alignment horizontal="center" vertical="center" wrapText="1"/>
    </xf>
    <xf numFmtId="0" fontId="7" fillId="22" borderId="38" xfId="0" applyNumberFormat="1" applyFont="1" applyFill="1" applyBorder="1" applyAlignment="1" applyProtection="1">
      <alignment horizontal="left" vertical="center"/>
    </xf>
    <xf numFmtId="0" fontId="7" fillId="19" borderId="6" xfId="0" applyNumberFormat="1" applyFont="1" applyFill="1" applyBorder="1" applyAlignment="1" applyProtection="1">
      <alignment horizontal="center" vertical="center" wrapText="1"/>
    </xf>
    <xf numFmtId="0" fontId="7" fillId="22" borderId="40" xfId="0" applyNumberFormat="1" applyFont="1" applyFill="1" applyBorder="1" applyAlignment="1" applyProtection="1">
      <alignment vertical="center" wrapText="1"/>
    </xf>
    <xf numFmtId="0" fontId="7" fillId="22" borderId="40" xfId="0" applyNumberFormat="1" applyFont="1" applyFill="1" applyBorder="1" applyAlignment="1" applyProtection="1">
      <alignment horizontal="center" vertical="center" wrapText="1"/>
    </xf>
    <xf numFmtId="0" fontId="7" fillId="8" borderId="41" xfId="0" applyNumberFormat="1" applyFont="1" applyFill="1" applyBorder="1" applyAlignment="1" applyProtection="1">
      <alignment horizontal="left" vertical="center" wrapText="1"/>
      <protection locked="0"/>
    </xf>
    <xf numFmtId="0" fontId="7" fillId="22" borderId="40" xfId="0" applyNumberFormat="1" applyFont="1" applyFill="1" applyBorder="1" applyAlignment="1" applyProtection="1">
      <alignment horizontal="center" vertical="center" wrapText="1"/>
      <protection locked="0"/>
    </xf>
    <xf numFmtId="49" fontId="7" fillId="22" borderId="40" xfId="0" applyNumberFormat="1" applyFont="1" applyFill="1" applyBorder="1" applyAlignment="1" applyProtection="1">
      <alignment horizontal="center" vertical="center" wrapText="1"/>
      <protection locked="0"/>
    </xf>
    <xf numFmtId="49" fontId="7" fillId="22" borderId="40" xfId="0" applyNumberFormat="1" applyFont="1" applyFill="1" applyBorder="1" applyAlignment="1" applyProtection="1">
      <alignment vertical="center" wrapText="1"/>
      <protection locked="0"/>
    </xf>
    <xf numFmtId="0" fontId="7" fillId="22" borderId="40" xfId="0" applyNumberFormat="1" applyFont="1" applyFill="1" applyBorder="1" applyAlignment="1" applyProtection="1">
      <alignment vertical="center" wrapText="1"/>
      <protection locked="0"/>
    </xf>
    <xf numFmtId="0" fontId="7" fillId="22" borderId="40" xfId="0" applyNumberFormat="1" applyFont="1" applyFill="1" applyBorder="1" applyAlignment="1" applyProtection="1">
      <alignment horizontal="center" vertical="center"/>
      <protection locked="0"/>
    </xf>
    <xf numFmtId="14" fontId="7" fillId="22" borderId="40" xfId="0" applyNumberFormat="1" applyFont="1" applyFill="1" applyBorder="1" applyAlignment="1" applyProtection="1">
      <alignment horizontal="center" vertical="center" wrapText="1"/>
      <protection locked="0"/>
    </xf>
    <xf numFmtId="0" fontId="7" fillId="22" borderId="40" xfId="0" applyNumberFormat="1" applyFont="1" applyFill="1" applyBorder="1" applyAlignment="1" applyProtection="1">
      <alignment vertical="center"/>
      <protection locked="0"/>
    </xf>
    <xf numFmtId="49" fontId="7" fillId="22" borderId="40" xfId="0" applyNumberFormat="1" applyFont="1" applyFill="1" applyBorder="1" applyAlignment="1" applyProtection="1">
      <alignment vertical="center"/>
      <protection locked="0"/>
    </xf>
    <xf numFmtId="0" fontId="7" fillId="22" borderId="40" xfId="0" applyNumberFormat="1" applyFont="1" applyFill="1" applyBorder="1" applyAlignment="1" applyProtection="1">
      <alignment horizontal="left" vertical="center"/>
      <protection locked="0"/>
    </xf>
    <xf numFmtId="49" fontId="7" fillId="22" borderId="40" xfId="0" applyNumberFormat="1" applyFont="1" applyFill="1" applyBorder="1" applyAlignment="1" applyProtection="1">
      <alignment horizontal="center" vertical="center"/>
      <protection locked="0"/>
    </xf>
    <xf numFmtId="0" fontId="7" fillId="22" borderId="40" xfId="0" applyNumberFormat="1" applyFont="1" applyFill="1" applyBorder="1" applyAlignment="1" applyProtection="1">
      <alignment horizontal="center" vertical="center"/>
    </xf>
    <xf numFmtId="14" fontId="7" fillId="22" borderId="40" xfId="0" applyNumberFormat="1" applyFont="1" applyFill="1" applyBorder="1" applyAlignment="1" applyProtection="1">
      <alignment horizontal="center" vertical="center"/>
    </xf>
    <xf numFmtId="0" fontId="7" fillId="22" borderId="40" xfId="0" applyNumberFormat="1" applyFont="1" applyFill="1" applyBorder="1" applyAlignment="1" applyProtection="1">
      <alignment vertical="center"/>
    </xf>
    <xf numFmtId="49" fontId="7" fillId="22" borderId="40" xfId="0" applyNumberFormat="1" applyFont="1" applyFill="1" applyBorder="1" applyAlignment="1" applyProtection="1">
      <alignment vertical="center"/>
    </xf>
    <xf numFmtId="0" fontId="7" fillId="19" borderId="40" xfId="0" applyNumberFormat="1" applyFont="1" applyFill="1" applyBorder="1" applyAlignment="1" applyProtection="1">
      <alignment horizontal="center" vertical="center" wrapText="1"/>
    </xf>
    <xf numFmtId="0" fontId="7" fillId="22" borderId="40" xfId="0" applyNumberFormat="1" applyFont="1" applyFill="1" applyBorder="1" applyAlignment="1" applyProtection="1">
      <alignment horizontal="left" vertical="center"/>
    </xf>
    <xf numFmtId="49" fontId="7" fillId="0" borderId="0" xfId="0" applyNumberFormat="1" applyFont="1" applyAlignment="1" applyProtection="1">
      <alignment horizontal="center" vertical="center" wrapText="1"/>
    </xf>
    <xf numFmtId="0" fontId="7" fillId="8" borderId="0" xfId="0" applyNumberFormat="1" applyFont="1" applyFill="1" applyAlignment="1" applyProtection="1"/>
    <xf numFmtId="0" fontId="7" fillId="8" borderId="0" xfId="0" applyNumberFormat="1" applyFont="1" applyFill="1" applyAlignment="1" applyProtection="1">
      <alignment vertical="center" wrapText="1"/>
    </xf>
    <xf numFmtId="0" fontId="7" fillId="8" borderId="0" xfId="0" applyNumberFormat="1" applyFont="1" applyFill="1" applyAlignment="1" applyProtection="1">
      <alignment vertical="center"/>
    </xf>
    <xf numFmtId="49" fontId="7" fillId="8" borderId="0" xfId="0" applyNumberFormat="1" applyFont="1" applyFill="1" applyAlignment="1" applyProtection="1">
      <alignment horizontal="center" vertical="center"/>
    </xf>
    <xf numFmtId="49" fontId="7" fillId="8" borderId="0" xfId="0" applyNumberFormat="1" applyFont="1" applyFill="1" applyAlignment="1" applyProtection="1"/>
    <xf numFmtId="0" fontId="7" fillId="8" borderId="0" xfId="0" applyNumberFormat="1" applyFont="1" applyFill="1" applyAlignment="1" applyProtection="1">
      <alignment horizontal="center"/>
    </xf>
    <xf numFmtId="0" fontId="7" fillId="8" borderId="0" xfId="0" applyNumberFormat="1" applyFont="1" applyFill="1" applyAlignment="1" applyProtection="1">
      <alignment horizontal="right"/>
    </xf>
    <xf numFmtId="0" fontId="0" fillId="0" borderId="0" xfId="0" applyNumberFormat="1" applyFill="1" applyAlignment="1" applyProtection="1">
      <alignment horizontal="center" vertical="center"/>
    </xf>
    <xf numFmtId="0" fontId="0" fillId="0" borderId="0" xfId="0" applyNumberFormat="1" applyFill="1" applyAlignment="1" applyProtection="1"/>
    <xf numFmtId="49" fontId="22" fillId="8" borderId="0" xfId="0" applyNumberFormat="1" applyFont="1" applyFill="1" applyAlignment="1" applyProtection="1">
      <alignment horizontal="left"/>
    </xf>
    <xf numFmtId="0" fontId="22" fillId="8" borderId="0" xfId="0" applyNumberFormat="1" applyFont="1" applyFill="1" applyAlignment="1" applyProtection="1">
      <alignment horizontal="right"/>
    </xf>
    <xf numFmtId="49" fontId="0" fillId="0" borderId="0" xfId="0" applyNumberFormat="1" applyProtection="1"/>
    <xf numFmtId="49" fontId="43" fillId="8" borderId="0" xfId="0" applyNumberFormat="1" applyFont="1" applyFill="1" applyAlignment="1" applyProtection="1">
      <alignment vertical="center"/>
    </xf>
    <xf numFmtId="0" fontId="0" fillId="0" borderId="0" xfId="0" applyNumberFormat="1" applyAlignment="1" applyProtection="1">
      <alignment horizontal="center" vertical="center"/>
    </xf>
    <xf numFmtId="0" fontId="19" fillId="10" borderId="2" xfId="0" applyNumberFormat="1" applyFont="1" applyFill="1" applyBorder="1" applyAlignment="1" applyProtection="1">
      <alignment horizontal="center" vertical="center"/>
    </xf>
    <xf numFmtId="0" fontId="19" fillId="14" borderId="2" xfId="0" applyNumberFormat="1" applyFont="1" applyFill="1" applyBorder="1" applyAlignment="1" applyProtection="1">
      <alignment horizontal="center" vertical="center" wrapText="1"/>
    </xf>
    <xf numFmtId="0" fontId="22" fillId="8" borderId="0" xfId="0" applyNumberFormat="1" applyFont="1" applyFill="1" applyAlignment="1" applyProtection="1"/>
    <xf numFmtId="49" fontId="19" fillId="8" borderId="0" xfId="0" applyNumberFormat="1" applyFont="1" applyFill="1" applyAlignment="1" applyProtection="1"/>
    <xf numFmtId="0" fontId="7" fillId="8" borderId="42" xfId="0" applyNumberFormat="1" applyFont="1" applyFill="1" applyBorder="1" applyAlignment="1" applyProtection="1"/>
    <xf numFmtId="0" fontId="7" fillId="8" borderId="0" xfId="0" applyNumberFormat="1" applyFont="1" applyFill="1" applyBorder="1" applyAlignment="1" applyProtection="1"/>
    <xf numFmtId="0" fontId="7" fillId="8" borderId="0" xfId="0" applyNumberFormat="1" applyFont="1" applyFill="1" applyBorder="1" applyAlignment="1" applyProtection="1">
      <alignment horizontal="right"/>
    </xf>
    <xf numFmtId="0" fontId="7" fillId="8" borderId="43" xfId="0" applyNumberFormat="1" applyFont="1" applyFill="1" applyBorder="1" applyAlignment="1" applyProtection="1"/>
    <xf numFmtId="0" fontId="22" fillId="8" borderId="0" xfId="0" applyNumberFormat="1" applyFont="1" applyFill="1" applyAlignment="1" applyProtection="1">
      <alignment horizontal="center"/>
    </xf>
    <xf numFmtId="0" fontId="7" fillId="8" borderId="43" xfId="0" applyNumberFormat="1" applyFont="1" applyFill="1" applyBorder="1" applyAlignment="1" applyProtection="1">
      <alignment horizontal="right"/>
    </xf>
    <xf numFmtId="0" fontId="22" fillId="0" borderId="0" xfId="0" applyNumberFormat="1" applyFont="1" applyProtection="1"/>
    <xf numFmtId="0" fontId="19" fillId="8" borderId="0" xfId="0" applyNumberFormat="1" applyFont="1" applyFill="1" applyAlignment="1" applyProtection="1"/>
    <xf numFmtId="0" fontId="19" fillId="8" borderId="0" xfId="0" applyNumberFormat="1" applyFont="1" applyFill="1" applyAlignment="1" applyProtection="1">
      <alignment vertical="center" wrapText="1"/>
    </xf>
    <xf numFmtId="49" fontId="19" fillId="8" borderId="0" xfId="0" applyNumberFormat="1" applyFont="1" applyFill="1" applyAlignment="1" applyProtection="1">
      <alignment horizontal="center" vertical="center"/>
    </xf>
    <xf numFmtId="0" fontId="45" fillId="8" borderId="0" xfId="0" applyNumberFormat="1" applyFont="1" applyFill="1" applyAlignment="1" applyProtection="1">
      <alignment horizontal="right"/>
    </xf>
    <xf numFmtId="0" fontId="19" fillId="8" borderId="0" xfId="0" applyNumberFormat="1" applyFont="1" applyFill="1" applyAlignment="1" applyProtection="1">
      <alignment horizontal="left"/>
    </xf>
    <xf numFmtId="0" fontId="45" fillId="8" borderId="0" xfId="0" applyNumberFormat="1" applyFont="1" applyFill="1" applyAlignment="1" applyProtection="1">
      <alignment horizontal="left" vertical="center"/>
    </xf>
    <xf numFmtId="0" fontId="19" fillId="8" borderId="0" xfId="0" applyNumberFormat="1" applyFont="1" applyFill="1" applyAlignment="1" applyProtection="1">
      <alignment horizontal="center"/>
    </xf>
    <xf numFmtId="14" fontId="7" fillId="15" borderId="0" xfId="0" applyNumberFormat="1" applyFont="1" applyFill="1" applyAlignment="1" applyProtection="1">
      <alignment horizontal="center" vertical="center"/>
    </xf>
    <xf numFmtId="0" fontId="23" fillId="17" borderId="4" xfId="0" applyNumberFormat="1" applyFont="1" applyFill="1" applyBorder="1" applyAlignment="1" applyProtection="1"/>
    <xf numFmtId="0" fontId="23" fillId="17" borderId="2" xfId="0" applyNumberFormat="1" applyFont="1" applyFill="1" applyBorder="1" applyAlignment="1" applyProtection="1"/>
    <xf numFmtId="0" fontId="23" fillId="17" borderId="5" xfId="0" applyNumberFormat="1" applyFont="1" applyFill="1" applyBorder="1" applyAlignment="1" applyProtection="1">
      <alignment vertical="center" wrapText="1"/>
    </xf>
    <xf numFmtId="0" fontId="23" fillId="17" borderId="5" xfId="0" applyNumberFormat="1" applyFont="1" applyFill="1" applyBorder="1" applyAlignment="1" applyProtection="1">
      <alignment vertical="center"/>
    </xf>
    <xf numFmtId="0" fontId="23" fillId="17" borderId="5" xfId="0" applyNumberFormat="1" applyFont="1" applyFill="1" applyBorder="1" applyAlignment="1" applyProtection="1">
      <alignment horizontal="left"/>
    </xf>
    <xf numFmtId="49" fontId="23" fillId="17" borderId="5" xfId="0" applyNumberFormat="1" applyFont="1" applyFill="1" applyBorder="1" applyAlignment="1" applyProtection="1">
      <alignment horizontal="center" vertical="center"/>
    </xf>
    <xf numFmtId="0" fontId="23" fillId="17" borderId="5" xfId="0" applyNumberFormat="1" applyFont="1" applyFill="1" applyBorder="1" applyAlignment="1" applyProtection="1"/>
    <xf numFmtId="49" fontId="23" fillId="17" borderId="5" xfId="0" applyNumberFormat="1" applyFont="1" applyFill="1" applyBorder="1" applyAlignment="1" applyProtection="1"/>
    <xf numFmtId="0" fontId="23" fillId="17" borderId="5" xfId="0" applyNumberFormat="1" applyFont="1" applyFill="1" applyBorder="1" applyAlignment="1" applyProtection="1">
      <alignment horizontal="center"/>
    </xf>
    <xf numFmtId="0" fontId="23" fillId="17" borderId="5" xfId="0" applyNumberFormat="1" applyFont="1" applyFill="1" applyBorder="1" applyAlignment="1" applyProtection="1">
      <alignment wrapText="1"/>
    </xf>
    <xf numFmtId="0" fontId="23" fillId="17" borderId="5" xfId="0" applyNumberFormat="1" applyFont="1" applyFill="1" applyBorder="1" applyAlignment="1" applyProtection="1">
      <alignment horizontal="right"/>
    </xf>
    <xf numFmtId="0" fontId="23" fillId="17" borderId="45" xfId="0" applyNumberFormat="1" applyFont="1" applyFill="1" applyBorder="1" applyAlignment="1" applyProtection="1"/>
    <xf numFmtId="49" fontId="0" fillId="0" borderId="0" xfId="0" applyAlignment="1" applyProtection="1">
      <alignment horizontal="center" vertical="center"/>
    </xf>
    <xf numFmtId="49" fontId="0" fillId="0" borderId="0" xfId="0" applyAlignment="1" applyProtection="1"/>
    <xf numFmtId="49" fontId="0" fillId="0" borderId="2" xfId="0" applyBorder="1" applyAlignment="1" applyProtection="1"/>
    <xf numFmtId="0" fontId="7" fillId="8" borderId="0" xfId="0" applyNumberFormat="1" applyFont="1" applyFill="1" applyAlignment="1" applyProtection="1">
      <alignment wrapText="1"/>
    </xf>
    <xf numFmtId="49" fontId="25" fillId="9" borderId="6" xfId="0" applyNumberFormat="1" applyFont="1" applyFill="1" applyBorder="1" applyAlignment="1" applyProtection="1">
      <alignment horizontal="center" vertical="center" wrapText="1"/>
    </xf>
    <xf numFmtId="0" fontId="19" fillId="11" borderId="2" xfId="0" applyNumberFormat="1" applyFont="1" applyFill="1" applyBorder="1" applyAlignment="1" applyProtection="1">
      <alignment horizontal="center" vertical="center" wrapText="1"/>
    </xf>
    <xf numFmtId="0" fontId="24" fillId="15" borderId="6" xfId="0" applyNumberFormat="1" applyFont="1" applyFill="1" applyBorder="1" applyAlignment="1" applyProtection="1">
      <alignment horizontal="center" vertical="center" wrapText="1"/>
    </xf>
    <xf numFmtId="0" fontId="19" fillId="14" borderId="6" xfId="0" applyNumberFormat="1" applyFont="1" applyFill="1" applyBorder="1" applyAlignment="1" applyProtection="1">
      <alignment horizontal="center" vertical="center" wrapText="1"/>
    </xf>
    <xf numFmtId="0" fontId="19" fillId="15" borderId="46" xfId="0" applyNumberFormat="1" applyFont="1" applyFill="1" applyBorder="1" applyAlignment="1" applyProtection="1">
      <alignment horizontal="center" vertical="center" wrapText="1"/>
    </xf>
    <xf numFmtId="49" fontId="19" fillId="15" borderId="46" xfId="0" applyNumberFormat="1" applyFont="1" applyFill="1" applyBorder="1" applyAlignment="1" applyProtection="1">
      <alignment horizontal="center" vertical="center" wrapText="1"/>
    </xf>
    <xf numFmtId="0" fontId="25" fillId="15" borderId="6" xfId="0" applyNumberFormat="1" applyFont="1" applyFill="1" applyBorder="1" applyAlignment="1" applyProtection="1">
      <alignment horizontal="center" vertical="center" wrapText="1"/>
    </xf>
    <xf numFmtId="0" fontId="24" fillId="25" borderId="6" xfId="0" applyNumberFormat="1" applyFont="1" applyFill="1" applyBorder="1" applyAlignment="1" applyProtection="1">
      <alignment horizontal="center" vertical="center" wrapText="1"/>
    </xf>
    <xf numFmtId="0" fontId="19" fillId="15" borderId="0" xfId="0" applyNumberFormat="1" applyFont="1" applyFill="1" applyBorder="1" applyAlignment="1" applyProtection="1">
      <alignment horizontal="center" vertical="center" wrapText="1"/>
    </xf>
    <xf numFmtId="49" fontId="19" fillId="0" borderId="2" xfId="0" applyFont="1" applyBorder="1" applyAlignment="1" applyProtection="1">
      <alignment horizontal="center" vertical="center" wrapText="1"/>
    </xf>
    <xf numFmtId="49" fontId="0" fillId="0" borderId="0" xfId="0" applyAlignment="1" applyProtection="1">
      <alignment wrapText="1"/>
    </xf>
    <xf numFmtId="0" fontId="26" fillId="18" borderId="7" xfId="0" applyNumberFormat="1" applyFont="1" applyFill="1" applyBorder="1" applyAlignment="1" applyProtection="1"/>
    <xf numFmtId="0" fontId="26" fillId="18" borderId="7" xfId="0" applyNumberFormat="1" applyFont="1" applyFill="1" applyBorder="1" applyAlignment="1" applyProtection="1">
      <alignment horizontal="center" vertical="center"/>
    </xf>
    <xf numFmtId="0" fontId="26" fillId="18" borderId="7" xfId="0" applyNumberFormat="1" applyFont="1" applyFill="1" applyBorder="1" applyAlignment="1" applyProtection="1">
      <alignment vertical="center" wrapText="1"/>
    </xf>
    <xf numFmtId="0" fontId="27" fillId="8" borderId="0" xfId="0" applyNumberFormat="1" applyFont="1" applyFill="1" applyAlignment="1" applyProtection="1"/>
    <xf numFmtId="0" fontId="26" fillId="18" borderId="7" xfId="0" applyNumberFormat="1" applyFont="1" applyFill="1" applyBorder="1" applyAlignment="1" applyProtection="1">
      <alignment vertical="center"/>
    </xf>
    <xf numFmtId="49" fontId="26" fillId="18" borderId="7" xfId="0" applyNumberFormat="1" applyFont="1" applyFill="1" applyBorder="1" applyAlignment="1" applyProtection="1">
      <alignment horizontal="center" vertical="center"/>
    </xf>
    <xf numFmtId="49" fontId="26" fillId="18" borderId="7" xfId="0" applyNumberFormat="1" applyFont="1" applyFill="1" applyBorder="1" applyAlignment="1" applyProtection="1"/>
    <xf numFmtId="0" fontId="26" fillId="18" borderId="7" xfId="0" applyNumberFormat="1" applyFont="1" applyFill="1" applyBorder="1" applyAlignment="1" applyProtection="1">
      <alignment horizontal="center"/>
    </xf>
    <xf numFmtId="0" fontId="26" fillId="18" borderId="7" xfId="0" applyNumberFormat="1" applyFont="1" applyFill="1" applyBorder="1" applyAlignment="1" applyProtection="1">
      <alignment wrapText="1"/>
    </xf>
    <xf numFmtId="0" fontId="19" fillId="9" borderId="47" xfId="0" applyNumberFormat="1" applyFont="1" applyFill="1" applyBorder="1" applyAlignment="1" applyProtection="1">
      <alignment horizontal="center" vertical="center" wrapText="1"/>
    </xf>
    <xf numFmtId="0" fontId="7" fillId="8" borderId="47" xfId="0" applyNumberFormat="1" applyFont="1" applyFill="1" applyBorder="1" applyAlignment="1" applyProtection="1">
      <alignment horizontal="center" vertical="center" wrapText="1"/>
    </xf>
    <xf numFmtId="0" fontId="19" fillId="11" borderId="47" xfId="0" applyNumberFormat="1" applyFont="1" applyFill="1" applyBorder="1" applyAlignment="1" applyProtection="1">
      <alignment horizontal="center" vertical="center" wrapText="1"/>
    </xf>
    <xf numFmtId="0" fontId="25" fillId="9" borderId="47" xfId="0" applyNumberFormat="1" applyFont="1" applyFill="1" applyBorder="1" applyAlignment="1" applyProtection="1">
      <alignment horizontal="center" vertical="center" wrapText="1"/>
    </xf>
    <xf numFmtId="0" fontId="7" fillId="8" borderId="48" xfId="0" applyNumberFormat="1" applyFont="1" applyFill="1" applyBorder="1" applyAlignment="1" applyProtection="1">
      <alignment wrapText="1"/>
    </xf>
    <xf numFmtId="0" fontId="19" fillId="15" borderId="47" xfId="0" applyNumberFormat="1" applyFont="1" applyFill="1" applyBorder="1" applyAlignment="1" applyProtection="1">
      <alignment horizontal="center" vertical="center" wrapText="1"/>
    </xf>
    <xf numFmtId="0" fontId="7" fillId="8" borderId="49" xfId="0" applyNumberFormat="1" applyFont="1" applyFill="1" applyBorder="1" applyAlignment="1" applyProtection="1">
      <alignment wrapText="1"/>
    </xf>
    <xf numFmtId="0" fontId="25" fillId="9" borderId="50" xfId="0" applyNumberFormat="1" applyFont="1" applyFill="1" applyBorder="1" applyAlignment="1" applyProtection="1">
      <alignment horizontal="center" vertical="center" wrapText="1"/>
    </xf>
    <xf numFmtId="49" fontId="25" fillId="9" borderId="47" xfId="0" applyNumberFormat="1" applyFont="1" applyFill="1" applyBorder="1" applyAlignment="1" applyProtection="1">
      <alignment horizontal="center" vertical="center" wrapText="1"/>
    </xf>
    <xf numFmtId="0" fontId="19" fillId="11" borderId="51" xfId="0" applyNumberFormat="1" applyFont="1" applyFill="1" applyBorder="1" applyAlignment="1" applyProtection="1">
      <alignment horizontal="center" vertical="center" wrapText="1"/>
    </xf>
    <xf numFmtId="49" fontId="19" fillId="11" borderId="47" xfId="0" applyNumberFormat="1" applyFont="1" applyFill="1" applyBorder="1" applyAlignment="1" applyProtection="1">
      <alignment horizontal="center" vertical="center" wrapText="1"/>
    </xf>
    <xf numFmtId="0" fontId="19" fillId="10" borderId="47" xfId="0" applyNumberFormat="1" applyFont="1" applyFill="1" applyBorder="1" applyAlignment="1" applyProtection="1">
      <alignment horizontal="center" vertical="center" wrapText="1"/>
    </xf>
    <xf numFmtId="0" fontId="24" fillId="15" borderId="47" xfId="0" applyNumberFormat="1" applyFont="1" applyFill="1" applyBorder="1" applyAlignment="1" applyProtection="1">
      <alignment horizontal="center" vertical="center" wrapText="1"/>
    </xf>
    <xf numFmtId="0" fontId="19" fillId="14" borderId="47" xfId="0" applyNumberFormat="1" applyFont="1" applyFill="1" applyBorder="1" applyAlignment="1" applyProtection="1">
      <alignment horizontal="center" vertical="center" wrapText="1"/>
    </xf>
    <xf numFmtId="49" fontId="19" fillId="15" borderId="47" xfId="0" applyNumberFormat="1" applyFont="1" applyFill="1" applyBorder="1" applyAlignment="1" applyProtection="1">
      <alignment horizontal="center" vertical="center" wrapText="1"/>
    </xf>
    <xf numFmtId="0" fontId="25" fillId="15" borderId="47" xfId="0" applyNumberFormat="1" applyFont="1" applyFill="1" applyBorder="1" applyAlignment="1" applyProtection="1">
      <alignment horizontal="center" vertical="center" wrapText="1"/>
    </xf>
    <xf numFmtId="0" fontId="24" fillId="25" borderId="47" xfId="0" applyNumberFormat="1" applyFont="1" applyFill="1" applyBorder="1" applyAlignment="1" applyProtection="1">
      <alignment horizontal="center" vertical="center" wrapText="1"/>
    </xf>
    <xf numFmtId="0" fontId="0" fillId="3" borderId="7" xfId="0" applyNumberFormat="1" applyFill="1" applyBorder="1" applyAlignment="1" applyProtection="1">
      <alignment horizontal="center" vertical="center" wrapText="1"/>
    </xf>
    <xf numFmtId="0" fontId="47" fillId="3" borderId="1" xfId="1" applyNumberFormat="1" applyFont="1" applyFill="1" applyBorder="1" applyAlignment="1" applyProtection="1">
      <alignment horizontal="center" vertical="center" wrapText="1"/>
    </xf>
    <xf numFmtId="49" fontId="0" fillId="3" borderId="7" xfId="0" applyNumberForma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49" fontId="7" fillId="3" borderId="7" xfId="0" applyNumberFormat="1" applyFont="1" applyFill="1" applyBorder="1" applyAlignment="1" applyProtection="1">
      <alignment horizontal="center" vertical="center" wrapText="1"/>
    </xf>
    <xf numFmtId="0" fontId="19" fillId="3" borderId="7" xfId="0" applyNumberFormat="1" applyFont="1" applyFill="1" applyBorder="1" applyAlignment="1" applyProtection="1">
      <alignment horizontal="center" vertical="center" wrapText="1"/>
    </xf>
    <xf numFmtId="0" fontId="7" fillId="3" borderId="7" xfId="0" applyNumberFormat="1" applyFont="1" applyFill="1" applyBorder="1" applyAlignment="1" applyProtection="1">
      <alignment horizontal="center" vertical="center" wrapText="1"/>
    </xf>
    <xf numFmtId="0" fontId="0" fillId="23" borderId="7" xfId="0" applyNumberFormat="1" applyFill="1" applyBorder="1" applyAlignment="1" applyProtection="1">
      <alignment horizontal="center" vertical="center" wrapText="1"/>
    </xf>
    <xf numFmtId="0" fontId="7" fillId="23" borderId="7" xfId="0" applyNumberFormat="1" applyFont="1" applyFill="1" applyBorder="1" applyAlignment="1" applyProtection="1">
      <alignment horizontal="center" vertical="center" wrapText="1"/>
    </xf>
    <xf numFmtId="0" fontId="0" fillId="24" borderId="7" xfId="0" applyNumberFormat="1" applyFill="1" applyBorder="1" applyAlignment="1" applyProtection="1">
      <alignment horizontal="center" vertical="center" wrapText="1"/>
    </xf>
    <xf numFmtId="0" fontId="7" fillId="24" borderId="7" xfId="0" applyNumberFormat="1" applyFont="1" applyFill="1" applyBorder="1" applyAlignment="1" applyProtection="1">
      <alignment horizontal="center" vertical="center" wrapText="1"/>
    </xf>
    <xf numFmtId="0" fontId="0" fillId="24" borderId="42" xfId="0" applyNumberFormat="1" applyFill="1" applyBorder="1" applyAlignment="1" applyProtection="1">
      <alignment horizontal="center" vertical="center" wrapText="1"/>
    </xf>
    <xf numFmtId="0" fontId="7" fillId="24" borderId="52" xfId="0" applyNumberFormat="1" applyFont="1" applyFill="1" applyBorder="1" applyAlignment="1" applyProtection="1">
      <alignment horizontal="center" vertical="center" wrapText="1"/>
    </xf>
    <xf numFmtId="49" fontId="0" fillId="24" borderId="46" xfId="0" applyNumberFormat="1" applyFill="1" applyBorder="1" applyAlignment="1" applyProtection="1">
      <alignment horizontal="center" vertical="center" wrapText="1"/>
    </xf>
    <xf numFmtId="0" fontId="0" fillId="24" borderId="46" xfId="0" applyNumberFormat="1" applyFill="1" applyBorder="1" applyAlignment="1" applyProtection="1">
      <alignment horizontal="center" vertical="center" wrapText="1"/>
    </xf>
    <xf numFmtId="0" fontId="7" fillId="24" borderId="53" xfId="0" applyNumberFormat="1" applyFont="1" applyFill="1" applyBorder="1" applyAlignment="1" applyProtection="1">
      <alignment horizontal="center" vertical="center" wrapText="1"/>
    </xf>
    <xf numFmtId="0" fontId="7" fillId="24" borderId="54" xfId="0" applyNumberFormat="1" applyFont="1" applyFill="1" applyBorder="1" applyAlignment="1" applyProtection="1">
      <alignment horizontal="center" vertical="center" wrapText="1"/>
    </xf>
    <xf numFmtId="0" fontId="28" fillId="3" borderId="10" xfId="1" applyNumberFormat="1" applyFont="1" applyFill="1" applyBorder="1" applyAlignment="1" applyProtection="1">
      <alignment horizontal="center" vertical="center" wrapText="1"/>
    </xf>
    <xf numFmtId="0" fontId="7" fillId="3" borderId="43" xfId="0" applyNumberFormat="1" applyFont="1" applyFill="1" applyBorder="1" applyAlignment="1" applyProtection="1">
      <alignment horizontal="center" vertical="center" wrapText="1"/>
    </xf>
    <xf numFmtId="49" fontId="0" fillId="3" borderId="0" xfId="0" applyFill="1" applyAlignment="1" applyProtection="1">
      <alignment horizontal="center" vertical="center" wrapText="1"/>
    </xf>
    <xf numFmtId="49" fontId="0" fillId="3" borderId="42" xfId="0" applyFill="1" applyBorder="1" applyAlignment="1" applyProtection="1">
      <alignment horizontal="center" vertical="center" wrapText="1"/>
    </xf>
    <xf numFmtId="0" fontId="0" fillId="19" borderId="7" xfId="0" applyNumberFormat="1" applyFill="1" applyBorder="1" applyAlignment="1" applyProtection="1"/>
    <xf numFmtId="0" fontId="19" fillId="8" borderId="21" xfId="0" applyNumberFormat="1" applyFont="1" applyFill="1" applyBorder="1" applyAlignment="1" applyProtection="1">
      <alignment horizontal="center" vertical="center" wrapText="1"/>
    </xf>
    <xf numFmtId="49" fontId="7" fillId="20" borderId="20" xfId="0" applyNumberFormat="1" applyFont="1" applyFill="1" applyBorder="1" applyAlignment="1" applyProtection="1">
      <alignment horizontal="center" vertical="center"/>
    </xf>
    <xf numFmtId="0" fontId="48" fillId="21" borderId="22" xfId="0" applyNumberFormat="1" applyFont="1" applyFill="1" applyBorder="1" applyAlignment="1" applyProtection="1">
      <alignment vertical="center"/>
    </xf>
    <xf numFmtId="49" fontId="7" fillId="21" borderId="22" xfId="0" applyNumberFormat="1" applyFont="1" applyFill="1" applyBorder="1" applyAlignment="1" applyProtection="1">
      <alignment horizontal="right" vertical="center" wrapText="1"/>
    </xf>
    <xf numFmtId="14" fontId="7" fillId="20" borderId="20" xfId="0" applyNumberFormat="1" applyFont="1" applyFill="1" applyBorder="1" applyAlignment="1" applyProtection="1">
      <alignment horizontal="center" vertical="center"/>
    </xf>
    <xf numFmtId="0" fontId="7" fillId="20" borderId="20" xfId="0" applyNumberFormat="1" applyFont="1" applyFill="1" applyBorder="1" applyAlignment="1" applyProtection="1">
      <alignment vertical="center" wrapText="1"/>
    </xf>
    <xf numFmtId="49" fontId="7" fillId="20" borderId="20" xfId="0" applyNumberFormat="1" applyFont="1" applyFill="1" applyBorder="1" applyAlignment="1" applyProtection="1">
      <alignment horizontal="right" vertical="center"/>
    </xf>
    <xf numFmtId="49" fontId="7" fillId="20" borderId="30" xfId="0" applyNumberFormat="1" applyFont="1" applyFill="1" applyBorder="1" applyAlignment="1" applyProtection="1">
      <alignment vertical="center"/>
    </xf>
    <xf numFmtId="0" fontId="7" fillId="20" borderId="30" xfId="0" applyNumberFormat="1" applyFont="1" applyFill="1" applyBorder="1" applyAlignment="1" applyProtection="1">
      <alignment vertical="center"/>
    </xf>
    <xf numFmtId="0" fontId="0" fillId="0" borderId="0" xfId="0" applyNumberFormat="1" applyAlignment="1" applyProtection="1"/>
    <xf numFmtId="0" fontId="19" fillId="8" borderId="25" xfId="0" applyNumberFormat="1" applyFont="1" applyFill="1" applyBorder="1" applyAlignment="1" applyProtection="1">
      <alignment horizontal="center" vertical="center" wrapText="1"/>
    </xf>
    <xf numFmtId="0" fontId="49" fillId="20" borderId="24" xfId="2" applyNumberFormat="1" applyFill="1" applyBorder="1" applyAlignment="1" applyProtection="1">
      <alignment horizontal="center" vertical="center" wrapText="1"/>
    </xf>
    <xf numFmtId="0" fontId="7" fillId="21" borderId="56" xfId="0" applyNumberFormat="1" applyFont="1" applyFill="1" applyBorder="1" applyAlignment="1" applyProtection="1">
      <alignment vertical="center"/>
    </xf>
    <xf numFmtId="0" fontId="7" fillId="21" borderId="56" xfId="0" applyNumberFormat="1" applyFont="1" applyFill="1" applyBorder="1" applyAlignment="1" applyProtection="1">
      <alignment vertical="center" wrapText="1"/>
    </xf>
    <xf numFmtId="0" fontId="7" fillId="21" borderId="56" xfId="0" applyNumberFormat="1" applyFont="1" applyFill="1" applyBorder="1" applyAlignment="1" applyProtection="1">
      <alignment horizontal="center" vertical="center" wrapText="1"/>
    </xf>
    <xf numFmtId="0" fontId="48" fillId="21" borderId="56" xfId="0" applyNumberFormat="1" applyFont="1" applyFill="1" applyBorder="1" applyAlignment="1" applyProtection="1">
      <alignment vertical="top" wrapText="1"/>
    </xf>
    <xf numFmtId="0" fontId="7" fillId="21" borderId="56" xfId="0" applyNumberFormat="1" applyFont="1" applyFill="1" applyBorder="1" applyAlignment="1" applyProtection="1">
      <alignment horizontal="center" vertical="center"/>
    </xf>
    <xf numFmtId="0" fontId="7" fillId="21" borderId="56" xfId="0" applyNumberFormat="1" applyFont="1" applyFill="1" applyBorder="1" applyAlignment="1" applyProtection="1">
      <alignment horizontal="right" vertical="center" wrapText="1"/>
    </xf>
    <xf numFmtId="49" fontId="7" fillId="21" borderId="56" xfId="0" applyNumberFormat="1" applyFont="1" applyFill="1" applyBorder="1" applyAlignment="1" applyProtection="1">
      <alignment vertical="center" wrapText="1"/>
    </xf>
    <xf numFmtId="49" fontId="7" fillId="21" borderId="56" xfId="0" applyNumberFormat="1" applyFont="1" applyFill="1" applyBorder="1" applyAlignment="1" applyProtection="1">
      <alignment vertical="center"/>
    </xf>
    <xf numFmtId="49" fontId="7" fillId="20" borderId="24" xfId="0" applyNumberFormat="1" applyFont="1" applyFill="1" applyBorder="1" applyAlignment="1" applyProtection="1">
      <alignment horizontal="center" vertical="center"/>
    </xf>
    <xf numFmtId="49" fontId="7" fillId="20" borderId="24" xfId="0" applyNumberFormat="1" applyFont="1" applyFill="1" applyBorder="1" applyAlignment="1" applyProtection="1">
      <alignment horizontal="right" vertical="center"/>
    </xf>
    <xf numFmtId="0" fontId="29" fillId="8" borderId="31" xfId="0" applyNumberFormat="1" applyFont="1" applyFill="1" applyBorder="1" applyAlignment="1" applyProtection="1">
      <alignment horizontal="center" vertical="center" wrapText="1"/>
      <protection locked="0"/>
    </xf>
    <xf numFmtId="0" fontId="7" fillId="8" borderId="0" xfId="0" applyNumberFormat="1" applyFont="1" applyFill="1" applyAlignment="1" applyProtection="1">
      <protection locked="0"/>
    </xf>
    <xf numFmtId="49" fontId="7" fillId="22" borderId="32" xfId="0" applyNumberFormat="1" applyFont="1" applyFill="1" applyBorder="1" applyAlignment="1" applyProtection="1">
      <alignment horizontal="left" vertical="center"/>
      <protection locked="0"/>
    </xf>
    <xf numFmtId="49" fontId="7" fillId="22" borderId="32" xfId="0" applyNumberFormat="1" applyFont="1" applyFill="1" applyBorder="1" applyAlignment="1" applyProtection="1">
      <alignment horizontal="right" vertical="center" wrapText="1"/>
      <protection locked="0"/>
    </xf>
    <xf numFmtId="49" fontId="7" fillId="22" borderId="32" xfId="0" applyNumberFormat="1" applyFont="1" applyFill="1" applyBorder="1" applyAlignment="1" applyProtection="1">
      <alignment horizontal="center" vertical="center"/>
    </xf>
    <xf numFmtId="49" fontId="7" fillId="22" borderId="32" xfId="0" applyNumberFormat="1" applyFont="1" applyFill="1" applyBorder="1" applyAlignment="1" applyProtection="1">
      <alignment horizontal="right" vertical="center"/>
    </xf>
    <xf numFmtId="0" fontId="7" fillId="8" borderId="43" xfId="0" applyNumberFormat="1" applyFont="1" applyFill="1" applyBorder="1" applyAlignment="1" applyProtection="1">
      <protection locked="0"/>
    </xf>
    <xf numFmtId="0" fontId="50" fillId="8" borderId="31" xfId="0" applyNumberFormat="1" applyFont="1" applyFill="1" applyBorder="1" applyAlignment="1" applyProtection="1">
      <alignment horizontal="center" vertical="center" wrapText="1"/>
      <protection locked="0"/>
    </xf>
    <xf numFmtId="0" fontId="7" fillId="8" borderId="7" xfId="0" applyNumberFormat="1" applyFont="1" applyFill="1" applyBorder="1" applyAlignment="1" applyProtection="1">
      <protection locked="0"/>
    </xf>
    <xf numFmtId="0" fontId="7" fillId="22" borderId="58" xfId="0" applyNumberFormat="1" applyFont="1" applyFill="1" applyBorder="1" applyAlignment="1" applyProtection="1">
      <alignment horizontal="center" vertical="center" wrapText="1"/>
      <protection locked="0"/>
    </xf>
    <xf numFmtId="0" fontId="7" fillId="8" borderId="42" xfId="0" applyNumberFormat="1" applyFont="1" applyFill="1" applyBorder="1" applyAlignment="1" applyProtection="1">
      <protection locked="0"/>
    </xf>
    <xf numFmtId="49" fontId="7" fillId="22" borderId="36" xfId="0" applyNumberFormat="1" applyFont="1" applyFill="1" applyBorder="1" applyAlignment="1" applyProtection="1">
      <alignment horizontal="left" vertical="center"/>
      <protection locked="0"/>
    </xf>
    <xf numFmtId="49" fontId="7" fillId="22" borderId="36" xfId="0" applyNumberFormat="1" applyFont="1" applyFill="1" applyBorder="1" applyAlignment="1" applyProtection="1">
      <alignment horizontal="right" vertical="center" wrapText="1"/>
      <protection locked="0"/>
    </xf>
    <xf numFmtId="49" fontId="7" fillId="22" borderId="36" xfId="0" applyNumberFormat="1" applyFont="1" applyFill="1" applyBorder="1" applyAlignment="1" applyProtection="1">
      <alignment horizontal="center" vertical="center"/>
    </xf>
    <xf numFmtId="0" fontId="7" fillId="8" borderId="7" xfId="0" applyNumberFormat="1" applyFont="1" applyFill="1" applyBorder="1" applyAlignment="1" applyProtection="1"/>
    <xf numFmtId="49" fontId="7" fillId="22" borderId="36" xfId="0" applyNumberFormat="1" applyFont="1" applyFill="1" applyBorder="1" applyAlignment="1" applyProtection="1">
      <alignment horizontal="right" vertical="center"/>
    </xf>
    <xf numFmtId="0" fontId="7" fillId="19" borderId="36" xfId="0" applyNumberFormat="1" applyFont="1" applyFill="1" applyBorder="1" applyAlignment="1" applyProtection="1">
      <alignment horizontal="center" vertical="center" wrapText="1"/>
    </xf>
    <xf numFmtId="0" fontId="7" fillId="22" borderId="61" xfId="0" applyNumberFormat="1" applyFont="1" applyFill="1" applyBorder="1" applyAlignment="1" applyProtection="1">
      <alignment horizontal="center" vertical="center" wrapText="1"/>
      <protection locked="0"/>
    </xf>
    <xf numFmtId="49" fontId="7" fillId="22" borderId="30" xfId="0" applyNumberFormat="1" applyFont="1" applyFill="1" applyBorder="1" applyAlignment="1" applyProtection="1">
      <alignment horizontal="left" vertical="center"/>
      <protection locked="0"/>
    </xf>
    <xf numFmtId="49" fontId="7" fillId="22" borderId="30" xfId="0" applyNumberFormat="1" applyFont="1" applyFill="1" applyBorder="1" applyAlignment="1" applyProtection="1">
      <alignment horizontal="right" vertical="center" wrapText="1"/>
      <protection locked="0"/>
    </xf>
    <xf numFmtId="49" fontId="7" fillId="22" borderId="30" xfId="0" applyNumberFormat="1" applyFont="1" applyFill="1" applyBorder="1" applyAlignment="1" applyProtection="1">
      <alignment horizontal="center" vertical="center"/>
    </xf>
    <xf numFmtId="49" fontId="7" fillId="22" borderId="30" xfId="0" applyNumberFormat="1" applyFont="1" applyFill="1" applyBorder="1" applyAlignment="1" applyProtection="1">
      <alignment horizontal="right" vertical="center"/>
    </xf>
    <xf numFmtId="0" fontId="0" fillId="19" borderId="6" xfId="0" applyNumberFormat="1" applyFill="1" applyBorder="1" applyAlignment="1" applyProtection="1"/>
    <xf numFmtId="49" fontId="7" fillId="22" borderId="40" xfId="0" applyNumberFormat="1" applyFont="1" applyFill="1" applyBorder="1" applyAlignment="1" applyProtection="1">
      <alignment horizontal="left" vertical="center"/>
      <protection locked="0"/>
    </xf>
    <xf numFmtId="49" fontId="7" fillId="22" borderId="40" xfId="0" applyNumberFormat="1" applyFont="1" applyFill="1" applyBorder="1" applyAlignment="1" applyProtection="1">
      <alignment horizontal="right" vertical="center" wrapText="1"/>
      <protection locked="0"/>
    </xf>
    <xf numFmtId="49" fontId="7" fillId="22" borderId="40" xfId="0" applyNumberFormat="1" applyFont="1" applyFill="1" applyBorder="1" applyAlignment="1" applyProtection="1">
      <alignment horizontal="center" vertical="center"/>
    </xf>
    <xf numFmtId="49" fontId="7" fillId="22" borderId="40" xfId="0" applyNumberFormat="1" applyFont="1" applyFill="1" applyBorder="1" applyAlignment="1" applyProtection="1">
      <alignment horizontal="right" vertical="center"/>
    </xf>
    <xf numFmtId="0" fontId="0" fillId="0" borderId="0" xfId="0" applyNumberFormat="1" applyProtection="1"/>
    <xf numFmtId="0" fontId="0" fillId="0" borderId="0" xfId="0" applyNumberFormat="1" applyAlignment="1" applyProtection="1">
      <alignment vertical="center" wrapText="1"/>
    </xf>
    <xf numFmtId="0" fontId="0" fillId="0" borderId="0" xfId="0" applyNumberFormat="1" applyAlignment="1" applyProtection="1">
      <alignment vertical="center"/>
    </xf>
    <xf numFmtId="49" fontId="0" fillId="0" borderId="0" xfId="0" applyNumberFormat="1" applyAlignment="1" applyProtection="1">
      <alignment horizontal="center" vertical="center"/>
    </xf>
    <xf numFmtId="0" fontId="0" fillId="0" borderId="0" xfId="0" applyNumberFormat="1" applyAlignment="1" applyProtection="1">
      <alignment horizontal="center"/>
    </xf>
    <xf numFmtId="0" fontId="0" fillId="0" borderId="0" xfId="0" applyNumberFormat="1" applyAlignment="1" applyProtection="1">
      <alignment wrapText="1"/>
    </xf>
    <xf numFmtId="0" fontId="0" fillId="0" borderId="0" xfId="0" applyNumberFormat="1" applyAlignment="1" applyProtection="1">
      <alignment horizontal="right"/>
    </xf>
    <xf numFmtId="49" fontId="0" fillId="0" borderId="62" xfId="0" applyBorder="1" applyAlignment="1" applyProtection="1"/>
    <xf numFmtId="49" fontId="0" fillId="0" borderId="0" xfId="0" applyProtection="1"/>
    <xf numFmtId="49" fontId="54" fillId="3" borderId="0" xfId="0" applyFont="1" applyFill="1" applyProtection="1"/>
    <xf numFmtId="49" fontId="7" fillId="3" borderId="0" xfId="0" applyFont="1" applyFill="1" applyAlignment="1" applyProtection="1">
      <alignment horizontal="right" vertical="top" wrapText="1"/>
    </xf>
    <xf numFmtId="0" fontId="19" fillId="16" borderId="63" xfId="0" applyNumberFormat="1" applyFont="1" applyFill="1" applyBorder="1" applyAlignment="1" applyProtection="1">
      <alignment horizontal="center" vertical="center" wrapText="1"/>
    </xf>
    <xf numFmtId="0" fontId="19" fillId="16" borderId="64" xfId="0" applyNumberFormat="1" applyFont="1" applyFill="1" applyBorder="1" applyAlignment="1" applyProtection="1">
      <alignment horizontal="center" vertical="center" wrapText="1"/>
    </xf>
    <xf numFmtId="0" fontId="19" fillId="16" borderId="67" xfId="0" applyNumberFormat="1" applyFont="1" applyFill="1" applyBorder="1" applyAlignment="1" applyProtection="1">
      <alignment horizontal="center" vertical="center" wrapText="1"/>
    </xf>
    <xf numFmtId="49" fontId="30" fillId="3" borderId="0" xfId="0" applyFont="1" applyFill="1" applyProtection="1"/>
    <xf numFmtId="0" fontId="19" fillId="16" borderId="68" xfId="0" applyNumberFormat="1" applyFont="1" applyFill="1" applyBorder="1" applyAlignment="1" applyProtection="1">
      <alignment horizontal="center" vertical="center" wrapText="1"/>
    </xf>
    <xf numFmtId="0" fontId="19" fillId="16" borderId="69" xfId="0" applyNumberFormat="1" applyFont="1" applyFill="1" applyBorder="1" applyAlignment="1" applyProtection="1">
      <alignment horizontal="center" vertical="center" wrapText="1"/>
    </xf>
    <xf numFmtId="0" fontId="19" fillId="16" borderId="70" xfId="0" applyNumberFormat="1" applyFont="1" applyFill="1" applyBorder="1" applyAlignment="1" applyProtection="1">
      <alignment horizontal="center" vertical="center" wrapText="1"/>
    </xf>
    <xf numFmtId="0" fontId="24" fillId="16" borderId="69" xfId="0" applyNumberFormat="1" applyFont="1" applyFill="1" applyBorder="1" applyAlignment="1" applyProtection="1">
      <alignment horizontal="center" vertical="center" wrapText="1"/>
    </xf>
    <xf numFmtId="0" fontId="19" fillId="16" borderId="71" xfId="0" applyNumberFormat="1" applyFont="1" applyFill="1" applyBorder="1" applyAlignment="1" applyProtection="1">
      <alignment horizontal="center" vertical="center" wrapText="1"/>
    </xf>
    <xf numFmtId="0" fontId="24" fillId="16" borderId="72" xfId="0" applyNumberFormat="1" applyFont="1" applyFill="1" applyBorder="1" applyAlignment="1" applyProtection="1">
      <alignment horizontal="center" vertical="center" wrapText="1"/>
    </xf>
    <xf numFmtId="49" fontId="30" fillId="3" borderId="0" xfId="0" applyFont="1" applyFill="1" applyBorder="1" applyProtection="1"/>
    <xf numFmtId="49" fontId="55" fillId="3" borderId="0" xfId="0" applyNumberFormat="1" applyFont="1" applyFill="1" applyBorder="1" applyAlignment="1" applyProtection="1">
      <alignment vertical="top"/>
    </xf>
    <xf numFmtId="49" fontId="48" fillId="0" borderId="0" xfId="0" applyFont="1" applyAlignment="1" applyProtection="1">
      <alignment horizontal="left" vertical="top" wrapText="1"/>
    </xf>
    <xf numFmtId="0" fontId="48" fillId="0" borderId="80" xfId="0" applyNumberFormat="1" applyFont="1" applyBorder="1" applyAlignment="1" applyProtection="1">
      <alignment horizontal="left" vertical="top"/>
    </xf>
    <xf numFmtId="0" fontId="48" fillId="0" borderId="81" xfId="0" applyNumberFormat="1" applyFont="1" applyBorder="1" applyAlignment="1" applyProtection="1">
      <alignment horizontal="left" vertical="top"/>
    </xf>
    <xf numFmtId="49" fontId="7" fillId="3" borderId="0" xfId="0" applyFont="1" applyFill="1" applyAlignment="1" applyProtection="1">
      <alignment wrapText="1"/>
    </xf>
    <xf numFmtId="49" fontId="55" fillId="3" borderId="0" xfId="0" applyNumberFormat="1" applyFont="1" applyFill="1" applyBorder="1" applyAlignment="1" applyProtection="1">
      <alignment vertical="top" wrapText="1"/>
    </xf>
    <xf numFmtId="49" fontId="30" fillId="3" borderId="0" xfId="0" applyFont="1" applyFill="1" applyBorder="1" applyAlignment="1" applyProtection="1">
      <alignment wrapText="1"/>
    </xf>
    <xf numFmtId="49" fontId="30" fillId="3" borderId="0" xfId="0" applyFont="1" applyFill="1" applyAlignment="1" applyProtection="1">
      <alignment wrapText="1"/>
    </xf>
    <xf numFmtId="49" fontId="0" fillId="3" borderId="0" xfId="0" applyFill="1" applyAlignment="1" applyProtection="1">
      <alignment wrapText="1"/>
    </xf>
    <xf numFmtId="0" fontId="48" fillId="0" borderId="83" xfId="0" applyNumberFormat="1" applyFont="1" applyBorder="1" applyAlignment="1" applyProtection="1">
      <alignment horizontal="left" vertical="top"/>
    </xf>
    <xf numFmtId="0" fontId="48" fillId="0" borderId="88" xfId="0" applyNumberFormat="1" applyFont="1" applyBorder="1" applyAlignment="1" applyProtection="1">
      <alignment horizontal="left" vertical="top"/>
    </xf>
    <xf numFmtId="0" fontId="48" fillId="0" borderId="89" xfId="0" applyNumberFormat="1" applyFont="1" applyBorder="1" applyAlignment="1" applyProtection="1">
      <alignment horizontal="left" vertical="top"/>
    </xf>
    <xf numFmtId="0" fontId="48" fillId="0" borderId="90" xfId="0" applyNumberFormat="1" applyFont="1" applyBorder="1" applyAlignment="1" applyProtection="1">
      <alignment horizontal="left" vertical="top"/>
    </xf>
    <xf numFmtId="0" fontId="48" fillId="0" borderId="91" xfId="0" applyNumberFormat="1" applyFont="1" applyBorder="1" applyAlignment="1" applyProtection="1">
      <alignment horizontal="left" vertical="top"/>
    </xf>
    <xf numFmtId="49" fontId="58" fillId="3" borderId="0" xfId="0" applyFont="1" applyFill="1" applyProtection="1"/>
    <xf numFmtId="49" fontId="7" fillId="0" borderId="0" xfId="0" applyFont="1" applyProtection="1"/>
    <xf numFmtId="0" fontId="7" fillId="12" borderId="0" xfId="0" applyNumberFormat="1" applyFont="1" applyFill="1" applyAlignment="1" applyProtection="1">
      <alignment horizontal="center" vertical="center"/>
    </xf>
    <xf numFmtId="0" fontId="19" fillId="10" borderId="2" xfId="0" applyNumberFormat="1" applyFont="1" applyFill="1" applyBorder="1" applyAlignment="1" applyProtection="1">
      <alignment vertical="center"/>
    </xf>
    <xf numFmtId="0" fontId="23" fillId="17" borderId="5" xfId="0" applyNumberFormat="1" applyFont="1" applyFill="1" applyBorder="1" applyAlignment="1">
      <protection locked="0"/>
    </xf>
    <xf numFmtId="0" fontId="24" fillId="9" borderId="2" xfId="0" applyNumberFormat="1" applyFont="1" applyFill="1" applyBorder="1" applyAlignment="1" applyProtection="1">
      <alignment horizontal="center" vertical="center" wrapText="1"/>
    </xf>
    <xf numFmtId="0" fontId="19" fillId="15" borderId="6" xfId="0" applyNumberFormat="1" applyFont="1" applyFill="1" applyBorder="1" applyAlignment="1" applyProtection="1">
      <alignment horizontal="center" vertical="top" wrapText="1"/>
    </xf>
    <xf numFmtId="0" fontId="25" fillId="15" borderId="6" xfId="0" applyNumberFormat="1" applyFont="1" applyFill="1" applyBorder="1" applyAlignment="1" applyProtection="1">
      <alignment horizontal="center" vertical="top" wrapText="1"/>
    </xf>
    <xf numFmtId="49" fontId="0" fillId="0" borderId="0" xfId="0">
      <protection locked="0"/>
    </xf>
    <xf numFmtId="0" fontId="26" fillId="18" borderId="46" xfId="0" applyNumberFormat="1" applyFont="1" applyFill="1" applyBorder="1" applyAlignment="1" applyProtection="1"/>
    <xf numFmtId="49" fontId="0" fillId="0" borderId="0" xfId="0" applyAlignment="1">
      <alignment horizontal="center" vertical="center"/>
      <protection locked="0"/>
    </xf>
    <xf numFmtId="0" fontId="0" fillId="3" borderId="42" xfId="0" applyNumberFormat="1" applyFill="1" applyBorder="1" applyAlignment="1" applyProtection="1">
      <alignment horizontal="center" vertical="center"/>
    </xf>
    <xf numFmtId="0" fontId="0" fillId="24" borderId="53" xfId="0" applyNumberFormat="1" applyFill="1" applyBorder="1" applyAlignment="1" applyProtection="1">
      <alignment horizontal="center" vertical="center" wrapText="1"/>
    </xf>
    <xf numFmtId="0" fontId="7" fillId="8" borderId="21" xfId="0" applyNumberFormat="1" applyFont="1" applyFill="1" applyBorder="1" applyAlignment="1" applyProtection="1">
      <alignment horizontal="left" vertical="center" wrapText="1"/>
    </xf>
    <xf numFmtId="49" fontId="7" fillId="20" borderId="20" xfId="0" applyNumberFormat="1" applyFont="1" applyFill="1" applyBorder="1" applyAlignment="1" applyProtection="1">
      <alignment vertical="center" wrapText="1"/>
    </xf>
    <xf numFmtId="49" fontId="0" fillId="0" borderId="63" xfId="0" applyBorder="1">
      <protection locked="0"/>
    </xf>
    <xf numFmtId="49" fontId="0" fillId="0" borderId="55" xfId="0" applyBorder="1">
      <protection locked="0"/>
    </xf>
    <xf numFmtId="49" fontId="7" fillId="20" borderId="20" xfId="0" applyNumberFormat="1" applyFont="1" applyFill="1" applyBorder="1" applyAlignment="1" applyProtection="1">
      <alignment horizontal="right" vertical="center" wrapText="1"/>
    </xf>
    <xf numFmtId="0" fontId="7" fillId="8" borderId="25" xfId="0" applyNumberFormat="1" applyFont="1" applyFill="1" applyBorder="1" applyAlignment="1" applyProtection="1">
      <alignment horizontal="left" vertical="center" wrapText="1"/>
    </xf>
    <xf numFmtId="0" fontId="7" fillId="20" borderId="24" xfId="0" applyNumberFormat="1" applyFont="1" applyFill="1" applyBorder="1" applyAlignment="1" applyProtection="1">
      <alignment vertical="center" wrapText="1"/>
    </xf>
    <xf numFmtId="49" fontId="0" fillId="0" borderId="44" xfId="0" applyBorder="1">
      <protection locked="0"/>
    </xf>
    <xf numFmtId="0" fontId="7" fillId="20" borderId="24" xfId="0" applyNumberFormat="1" applyFont="1" applyFill="1" applyBorder="1" applyAlignment="1" applyProtection="1">
      <alignment horizontal="right" vertical="center" wrapText="1"/>
    </xf>
    <xf numFmtId="0" fontId="7" fillId="8" borderId="100" xfId="0" applyNumberFormat="1" applyFont="1" applyFill="1" applyBorder="1" applyAlignment="1" applyProtection="1">
      <alignment horizontal="left" vertical="center" wrapText="1"/>
      <protection locked="0"/>
    </xf>
    <xf numFmtId="49" fontId="0" fillId="0" borderId="59" xfId="0" applyBorder="1" applyAlignment="1" applyProtection="1"/>
    <xf numFmtId="49" fontId="19" fillId="15" borderId="2" xfId="0" applyFont="1" applyFill="1" applyBorder="1" applyProtection="1"/>
    <xf numFmtId="49" fontId="59" fillId="0" borderId="0" xfId="0" applyFont="1" applyAlignment="1" applyProtection="1">
      <alignment vertical="center"/>
    </xf>
    <xf numFmtId="49" fontId="7" fillId="0" borderId="0" xfId="0" applyFont="1" applyAlignment="1" applyProtection="1">
      <alignment horizontal="center"/>
    </xf>
    <xf numFmtId="49" fontId="1" fillId="0" borderId="0" xfId="0" applyFont="1" applyProtection="1"/>
    <xf numFmtId="49" fontId="60" fillId="0" borderId="0" xfId="0" applyFont="1" applyProtection="1"/>
    <xf numFmtId="14" fontId="0" fillId="0" borderId="0" xfId="0" applyNumberFormat="1" applyProtection="1"/>
    <xf numFmtId="14" fontId="7" fillId="0" borderId="0" xfId="0" applyNumberFormat="1" applyFont="1" applyProtection="1"/>
    <xf numFmtId="49" fontId="61" fillId="0" borderId="0" xfId="0" applyFont="1" applyProtection="1"/>
    <xf numFmtId="49" fontId="0" fillId="0" borderId="0" xfId="0" quotePrefix="1" applyProtection="1"/>
    <xf numFmtId="49" fontId="7" fillId="0" borderId="0" xfId="0" quotePrefix="1" applyFont="1" applyProtection="1"/>
    <xf numFmtId="49" fontId="0" fillId="0" borderId="0" xfId="0" applyBorder="1" applyProtection="1"/>
    <xf numFmtId="49" fontId="62" fillId="0" borderId="0" xfId="0" applyFont="1" applyAlignment="1" applyProtection="1">
      <alignment vertical="center"/>
    </xf>
    <xf numFmtId="49" fontId="63" fillId="0" borderId="0" xfId="0" applyFont="1" applyProtection="1"/>
    <xf numFmtId="49" fontId="64" fillId="0" borderId="0" xfId="0" applyFont="1" applyProtection="1"/>
    <xf numFmtId="49" fontId="3" fillId="26" borderId="0" xfId="0" applyFont="1" applyFill="1" applyAlignment="1" applyProtection="1">
      <alignment horizontal="center" vertical="center" wrapText="1"/>
    </xf>
    <xf numFmtId="49" fontId="65" fillId="26" borderId="0" xfId="0" applyFont="1" applyFill="1" applyAlignment="1" applyProtection="1">
      <alignment vertical="center" wrapText="1"/>
    </xf>
    <xf numFmtId="49" fontId="6" fillId="26" borderId="0" xfId="0" applyFont="1" applyFill="1" applyAlignment="1" applyProtection="1">
      <alignment vertical="center" wrapText="1"/>
    </xf>
    <xf numFmtId="0" fontId="66" fillId="23" borderId="7" xfId="0" applyNumberFormat="1" applyFont="1" applyFill="1" applyBorder="1" applyAlignment="1" applyProtection="1">
      <alignment horizontal="center" vertical="center" wrapText="1"/>
    </xf>
    <xf numFmtId="0" fontId="66" fillId="24" borderId="7" xfId="0" applyNumberFormat="1" applyFont="1" applyFill="1" applyBorder="1" applyAlignment="1" applyProtection="1">
      <alignment horizontal="center" vertical="center" wrapText="1"/>
    </xf>
    <xf numFmtId="49" fontId="66" fillId="11" borderId="0" xfId="0" applyFont="1" applyFill="1" applyAlignment="1" applyProtection="1">
      <alignment vertical="center" wrapText="1"/>
    </xf>
    <xf numFmtId="49" fontId="66" fillId="11" borderId="42" xfId="0" applyFont="1" applyFill="1" applyBorder="1" applyAlignment="1" applyProtection="1">
      <alignment vertical="center" wrapText="1"/>
    </xf>
    <xf numFmtId="49" fontId="1" fillId="0" borderId="0" xfId="0" applyFont="1" applyAlignment="1" applyProtection="1">
      <alignment wrapText="1"/>
    </xf>
    <xf numFmtId="0" fontId="5" fillId="0" borderId="0" xfId="0" applyNumberFormat="1" applyFont="1" applyProtection="1"/>
    <xf numFmtId="0" fontId="7" fillId="0" borderId="0" xfId="0" applyNumberFormat="1" applyFont="1" applyProtection="1"/>
    <xf numFmtId="0" fontId="1" fillId="0" borderId="0" xfId="0" applyNumberFormat="1" applyFont="1" applyProtection="1"/>
    <xf numFmtId="0" fontId="0" fillId="0" borderId="43" xfId="0" applyNumberFormat="1" applyBorder="1" applyProtection="1"/>
    <xf numFmtId="0" fontId="67" fillId="0" borderId="0" xfId="0" applyNumberFormat="1" applyFont="1" applyProtection="1"/>
    <xf numFmtId="0" fontId="1" fillId="0" borderId="0" xfId="0" applyNumberFormat="1" applyFont="1" applyAlignment="1" applyProtection="1"/>
    <xf numFmtId="0" fontId="1" fillId="0" borderId="0" xfId="0" applyNumberFormat="1" applyFont="1" applyAlignment="1" applyProtection="1">
      <alignment wrapText="1"/>
    </xf>
    <xf numFmtId="0" fontId="1" fillId="0" borderId="43" xfId="0" applyNumberFormat="1" applyFont="1" applyBorder="1" applyAlignment="1" applyProtection="1"/>
    <xf numFmtId="0" fontId="0" fillId="27" borderId="0" xfId="0" applyNumberFormat="1" applyFill="1" applyProtection="1"/>
    <xf numFmtId="0" fontId="1" fillId="27" borderId="43" xfId="0" applyNumberFormat="1" applyFont="1" applyFill="1" applyBorder="1" applyProtection="1"/>
    <xf numFmtId="0" fontId="4" fillId="0" borderId="0" xfId="0" applyNumberFormat="1" applyFont="1" applyProtection="1"/>
    <xf numFmtId="0" fontId="68" fillId="0" borderId="0" xfId="0" applyNumberFormat="1" applyFont="1" applyProtection="1"/>
    <xf numFmtId="0" fontId="4" fillId="0" borderId="43" xfId="0" applyNumberFormat="1" applyFont="1" applyBorder="1" applyProtection="1"/>
    <xf numFmtId="0" fontId="69" fillId="0" borderId="43" xfId="0" applyNumberFormat="1" applyFont="1" applyBorder="1" applyProtection="1"/>
    <xf numFmtId="0" fontId="67" fillId="0" borderId="43" xfId="0" applyNumberFormat="1" applyFont="1" applyBorder="1" applyProtection="1"/>
    <xf numFmtId="0" fontId="69" fillId="0" borderId="0" xfId="0" applyNumberFormat="1" applyFont="1" applyProtection="1"/>
    <xf numFmtId="0" fontId="1" fillId="0" borderId="43" xfId="0" applyNumberFormat="1" applyFont="1" applyBorder="1" applyProtection="1"/>
    <xf numFmtId="0" fontId="1" fillId="11" borderId="0" xfId="0" applyNumberFormat="1" applyFont="1" applyFill="1" applyProtection="1"/>
    <xf numFmtId="0" fontId="1" fillId="0" borderId="43" xfId="0" applyNumberFormat="1" applyFont="1" applyBorder="1" applyAlignment="1" applyProtection="1">
      <alignment wrapText="1"/>
    </xf>
    <xf numFmtId="0" fontId="5" fillId="0" borderId="0" xfId="0" applyNumberFormat="1" applyFont="1" applyAlignment="1" applyProtection="1"/>
    <xf numFmtId="0" fontId="7" fillId="0" borderId="0" xfId="0" applyNumberFormat="1" applyFont="1" applyAlignment="1" applyProtection="1"/>
    <xf numFmtId="0" fontId="0" fillId="0" borderId="0" xfId="0" applyNumberFormat="1" applyFill="1" applyProtection="1"/>
    <xf numFmtId="0" fontId="0" fillId="0" borderId="3" xfId="0" applyNumberFormat="1" applyBorder="1" applyProtection="1"/>
    <xf numFmtId="0" fontId="5" fillId="0" borderId="3" xfId="0" applyNumberFormat="1" applyFont="1" applyBorder="1" applyProtection="1"/>
    <xf numFmtId="0" fontId="1" fillId="0" borderId="3" xfId="0" applyNumberFormat="1" applyFont="1" applyBorder="1" applyProtection="1"/>
    <xf numFmtId="0" fontId="0" fillId="0" borderId="45" xfId="0" applyNumberFormat="1" applyBorder="1" applyProtection="1"/>
    <xf numFmtId="49" fontId="1" fillId="0" borderId="44" xfId="0" applyFont="1" applyBorder="1" applyProtection="1"/>
    <xf numFmtId="49" fontId="0" fillId="0" borderId="3" xfId="0" applyBorder="1" applyProtection="1"/>
    <xf numFmtId="0" fontId="1" fillId="0" borderId="3" xfId="0" applyNumberFormat="1" applyFont="1" applyBorder="1" applyAlignment="1" applyProtection="1">
      <alignment wrapText="1"/>
    </xf>
    <xf numFmtId="49" fontId="1" fillId="0" borderId="3" xfId="0" applyFont="1" applyBorder="1" applyProtection="1"/>
    <xf numFmtId="0" fontId="0" fillId="0" borderId="104" xfId="0" applyNumberFormat="1" applyBorder="1" applyProtection="1"/>
    <xf numFmtId="0" fontId="1" fillId="0" borderId="104" xfId="0" applyNumberFormat="1" applyFont="1" applyBorder="1" applyProtection="1"/>
    <xf numFmtId="0" fontId="5" fillId="0" borderId="104" xfId="0" applyNumberFormat="1" applyFont="1" applyBorder="1" applyProtection="1"/>
    <xf numFmtId="0" fontId="7" fillId="0" borderId="43" xfId="0" applyNumberFormat="1" applyFont="1" applyBorder="1" applyProtection="1"/>
    <xf numFmtId="0" fontId="0" fillId="0" borderId="105" xfId="0" applyNumberFormat="1" applyBorder="1" applyProtection="1"/>
    <xf numFmtId="0" fontId="7" fillId="0" borderId="105" xfId="0" applyNumberFormat="1" applyFont="1" applyBorder="1" applyProtection="1"/>
    <xf numFmtId="0" fontId="5" fillId="0" borderId="105" xfId="0" applyNumberFormat="1" applyFont="1" applyBorder="1" applyProtection="1"/>
    <xf numFmtId="0" fontId="1" fillId="0" borderId="105" xfId="0" applyNumberFormat="1" applyFont="1" applyBorder="1" applyProtection="1"/>
    <xf numFmtId="0" fontId="30" fillId="0" borderId="105" xfId="0" applyNumberFormat="1" applyFont="1" applyBorder="1" applyProtection="1"/>
    <xf numFmtId="0" fontId="1" fillId="0" borderId="105" xfId="0" applyNumberFormat="1" applyFont="1" applyBorder="1" applyAlignment="1" applyProtection="1">
      <alignment wrapText="1"/>
    </xf>
    <xf numFmtId="0" fontId="0" fillId="6" borderId="0" xfId="0" applyNumberFormat="1" applyFill="1" applyProtection="1"/>
    <xf numFmtId="0" fontId="0" fillId="6" borderId="3" xfId="0" applyNumberFormat="1" applyFill="1" applyBorder="1" applyProtection="1"/>
    <xf numFmtId="0" fontId="1" fillId="0" borderId="3" xfId="0" applyNumberFormat="1" applyFont="1" applyBorder="1" applyAlignment="1" applyProtection="1"/>
    <xf numFmtId="0" fontId="1" fillId="0" borderId="45" xfId="0" applyNumberFormat="1" applyFont="1" applyBorder="1" applyAlignment="1" applyProtection="1">
      <alignment wrapText="1"/>
    </xf>
    <xf numFmtId="0" fontId="1" fillId="6" borderId="43" xfId="0" applyNumberFormat="1" applyFont="1" applyFill="1" applyBorder="1" applyAlignment="1" applyProtection="1">
      <alignment wrapText="1"/>
    </xf>
    <xf numFmtId="0" fontId="1" fillId="27" borderId="0" xfId="0" applyNumberFormat="1" applyFont="1" applyFill="1" applyAlignment="1" applyProtection="1">
      <alignment wrapText="1"/>
    </xf>
    <xf numFmtId="49" fontId="1" fillId="27" borderId="0" xfId="0" applyNumberFormat="1" applyFont="1" applyFill="1" applyProtection="1"/>
    <xf numFmtId="0" fontId="0" fillId="11" borderId="0" xfId="0" applyNumberFormat="1" applyFill="1" applyProtection="1"/>
    <xf numFmtId="49" fontId="5" fillId="0" borderId="0" xfId="0" applyFont="1" applyProtection="1"/>
    <xf numFmtId="49" fontId="0" fillId="0" borderId="55" xfId="0" applyBorder="1" applyProtection="1"/>
    <xf numFmtId="49" fontId="0" fillId="0" borderId="43" xfId="0" applyBorder="1" applyProtection="1"/>
    <xf numFmtId="49" fontId="7" fillId="0" borderId="43" xfId="0" applyFont="1" applyBorder="1" applyProtection="1"/>
    <xf numFmtId="49" fontId="7" fillId="0" borderId="3" xfId="0" applyFont="1" applyBorder="1" applyProtection="1"/>
    <xf numFmtId="49" fontId="0" fillId="0" borderId="45" xfId="0" applyBorder="1" applyProtection="1"/>
    <xf numFmtId="49" fontId="0" fillId="0" borderId="104" xfId="0" applyBorder="1" applyProtection="1"/>
    <xf numFmtId="49" fontId="7" fillId="0" borderId="104" xfId="0" applyFont="1" applyBorder="1" applyProtection="1"/>
    <xf numFmtId="49" fontId="0" fillId="0" borderId="105" xfId="0" applyBorder="1" applyProtection="1"/>
    <xf numFmtId="49" fontId="7" fillId="0" borderId="105" xfId="0" applyFont="1" applyBorder="1" applyProtection="1"/>
    <xf numFmtId="49" fontId="7" fillId="0" borderId="0" xfId="0" applyFont="1" applyFill="1" applyBorder="1" applyProtection="1"/>
    <xf numFmtId="49" fontId="1" fillId="11" borderId="0" xfId="0" applyFont="1" applyFill="1" applyProtection="1"/>
    <xf numFmtId="49" fontId="27" fillId="0" borderId="0" xfId="0" applyNumberFormat="1" applyFont="1" applyFill="1" applyProtection="1"/>
    <xf numFmtId="49" fontId="27" fillId="0" borderId="0" xfId="0" applyFont="1" applyProtection="1"/>
    <xf numFmtId="49" fontId="0" fillId="11" borderId="0" xfId="0" applyFill="1" applyProtection="1"/>
    <xf numFmtId="49" fontId="1" fillId="11" borderId="43" xfId="0" applyFont="1" applyFill="1" applyBorder="1" applyProtection="1"/>
    <xf numFmtId="49" fontId="27" fillId="0" borderId="3" xfId="0" applyFont="1" applyBorder="1" applyProtection="1"/>
    <xf numFmtId="49" fontId="27" fillId="3" borderId="7" xfId="0" applyNumberFormat="1" applyFont="1" applyFill="1" applyBorder="1" applyAlignment="1" applyProtection="1">
      <alignment horizontal="center" vertical="center" wrapText="1"/>
    </xf>
    <xf numFmtId="0" fontId="27" fillId="3" borderId="7" xfId="0" applyNumberFormat="1" applyFont="1" applyFill="1" applyBorder="1" applyAlignment="1" applyProtection="1">
      <alignment horizontal="center" vertical="center" wrapText="1"/>
    </xf>
    <xf numFmtId="49" fontId="27" fillId="3" borderId="0" xfId="0" applyFont="1" applyFill="1" applyAlignment="1" applyProtection="1">
      <alignment horizontal="center" vertical="center" wrapText="1"/>
    </xf>
    <xf numFmtId="0" fontId="70" fillId="3" borderId="7" xfId="0" applyNumberFormat="1" applyFont="1" applyFill="1" applyBorder="1" applyAlignment="1" applyProtection="1">
      <alignment horizontal="center" vertical="center" wrapText="1"/>
    </xf>
    <xf numFmtId="49" fontId="0" fillId="0" borderId="0" xfId="0" applyFont="1" applyProtection="1"/>
    <xf numFmtId="0" fontId="27" fillId="22" borderId="30" xfId="0" applyNumberFormat="1" applyFont="1" applyFill="1" applyBorder="1" applyAlignment="1" applyProtection="1">
      <alignment vertical="center"/>
      <protection locked="0"/>
    </xf>
    <xf numFmtId="0" fontId="27" fillId="22" borderId="32" xfId="0" applyNumberFormat="1" applyFont="1" applyFill="1" applyBorder="1" applyAlignment="1" applyProtection="1">
      <alignment vertical="center"/>
      <protection locked="0"/>
    </xf>
    <xf numFmtId="0" fontId="27" fillId="22" borderId="36" xfId="0" applyNumberFormat="1" applyFont="1" applyFill="1" applyBorder="1" applyAlignment="1" applyProtection="1">
      <alignment vertical="center"/>
      <protection locked="0"/>
    </xf>
    <xf numFmtId="0" fontId="27" fillId="22" borderId="40" xfId="0" applyNumberFormat="1" applyFont="1" applyFill="1" applyBorder="1" applyAlignment="1" applyProtection="1">
      <alignment vertical="center"/>
      <protection locked="0"/>
    </xf>
    <xf numFmtId="0" fontId="27" fillId="22" borderId="30" xfId="0" applyNumberFormat="1" applyFont="1" applyFill="1" applyBorder="1" applyAlignment="1" applyProtection="1">
      <alignment horizontal="center" vertical="center"/>
    </xf>
    <xf numFmtId="0" fontId="27" fillId="22" borderId="36" xfId="0" applyNumberFormat="1" applyFont="1" applyFill="1" applyBorder="1" applyAlignment="1" applyProtection="1">
      <alignment horizontal="center" vertical="center"/>
    </xf>
    <xf numFmtId="49" fontId="27" fillId="0" borderId="0" xfId="0" applyFont="1" applyAlignment="1" applyProtection="1">
      <alignment horizontal="center" vertical="center" wrapText="1"/>
    </xf>
    <xf numFmtId="0" fontId="27" fillId="0" borderId="0" xfId="0" applyNumberFormat="1" applyFont="1" applyAlignment="1" applyProtection="1">
      <alignment horizontal="center" vertical="center"/>
    </xf>
    <xf numFmtId="0" fontId="27" fillId="0" borderId="0" xfId="0" applyNumberFormat="1" applyFont="1" applyAlignment="1" applyProtection="1"/>
    <xf numFmtId="0" fontId="27" fillId="0" borderId="44" xfId="0" applyNumberFormat="1" applyFont="1" applyBorder="1" applyAlignment="1" applyProtection="1">
      <alignment horizontal="center" vertical="center"/>
    </xf>
    <xf numFmtId="0" fontId="27" fillId="0" borderId="3" xfId="0" applyNumberFormat="1" applyFont="1" applyBorder="1" applyAlignment="1" applyProtection="1">
      <alignment horizontal="center" vertical="center"/>
    </xf>
    <xf numFmtId="0" fontId="27" fillId="0" borderId="3" xfId="0" applyNumberFormat="1" applyFont="1" applyBorder="1" applyAlignment="1" applyProtection="1"/>
    <xf numFmtId="0" fontId="27" fillId="0" borderId="59" xfId="0" applyNumberFormat="1" applyFont="1" applyBorder="1" applyAlignment="1" applyProtection="1">
      <alignment horizontal="center" vertical="center"/>
    </xf>
    <xf numFmtId="0" fontId="27" fillId="0" borderId="37" xfId="0" applyNumberFormat="1" applyFont="1" applyBorder="1" applyAlignment="1" applyProtection="1">
      <alignment horizontal="center" vertical="center"/>
    </xf>
    <xf numFmtId="0" fontId="27" fillId="0" borderId="37" xfId="0" applyNumberFormat="1" applyFont="1" applyBorder="1" applyAlignment="1" applyProtection="1"/>
    <xf numFmtId="0" fontId="27" fillId="19" borderId="7" xfId="0" applyNumberFormat="1" applyFont="1" applyFill="1" applyBorder="1" applyAlignment="1" applyProtection="1"/>
    <xf numFmtId="0" fontId="27" fillId="19" borderId="6" xfId="0" applyNumberFormat="1" applyFont="1" applyFill="1" applyBorder="1" applyAlignment="1" applyProtection="1"/>
    <xf numFmtId="49" fontId="27" fillId="0" borderId="55" xfId="0" applyFont="1" applyBorder="1" applyAlignment="1" applyProtection="1">
      <alignment vertical="center"/>
    </xf>
    <xf numFmtId="49" fontId="27" fillId="0" borderId="57" xfId="0" applyFont="1" applyBorder="1" applyAlignment="1" applyProtection="1">
      <alignment vertical="center"/>
    </xf>
    <xf numFmtId="49" fontId="27" fillId="0" borderId="55" xfId="0" applyFont="1" applyBorder="1" applyAlignment="1" applyProtection="1">
      <alignment vertical="center"/>
      <protection locked="0"/>
    </xf>
    <xf numFmtId="49" fontId="27" fillId="0" borderId="43" xfId="0" applyFont="1" applyBorder="1" applyAlignment="1" applyProtection="1">
      <alignment vertical="center"/>
      <protection locked="0"/>
    </xf>
    <xf numFmtId="49" fontId="27" fillId="0" borderId="60" xfId="0" applyFont="1" applyBorder="1" applyAlignment="1" applyProtection="1">
      <alignment vertical="center"/>
      <protection locked="0"/>
    </xf>
    <xf numFmtId="49" fontId="27" fillId="0" borderId="0" xfId="0" applyFont="1" applyAlignment="1" applyProtection="1"/>
    <xf numFmtId="0" fontId="72" fillId="8" borderId="35" xfId="0" applyNumberFormat="1" applyFont="1" applyFill="1" applyBorder="1" applyAlignment="1" applyProtection="1">
      <alignment horizontal="center" vertical="center" wrapText="1"/>
      <protection locked="0"/>
    </xf>
    <xf numFmtId="0" fontId="70" fillId="3" borderId="1" xfId="1" applyNumberFormat="1" applyFont="1" applyFill="1" applyBorder="1" applyAlignment="1" applyProtection="1">
      <alignment horizontal="center" vertical="center" wrapText="1"/>
    </xf>
    <xf numFmtId="49" fontId="7" fillId="22" borderId="32" xfId="0" applyNumberFormat="1" applyFont="1" applyFill="1" applyBorder="1" applyAlignment="1" applyProtection="1">
      <alignment vertical="center"/>
      <protection locked="0"/>
    </xf>
    <xf numFmtId="0" fontId="48" fillId="0" borderId="74" xfId="0" applyNumberFormat="1" applyFont="1" applyBorder="1" applyAlignment="1" applyProtection="1">
      <alignment horizontal="left" vertical="top" wrapText="1"/>
    </xf>
    <xf numFmtId="0" fontId="48" fillId="0" borderId="79" xfId="0" applyNumberFormat="1" applyFont="1" applyBorder="1" applyAlignment="1" applyProtection="1">
      <alignment horizontal="left" vertical="top" wrapText="1"/>
    </xf>
    <xf numFmtId="0" fontId="48" fillId="0" borderId="80" xfId="0" applyNumberFormat="1" applyFont="1" applyBorder="1" applyAlignment="1" applyProtection="1">
      <alignment horizontal="left" vertical="top" wrapText="1"/>
    </xf>
    <xf numFmtId="0" fontId="48" fillId="0" borderId="81" xfId="0" applyNumberFormat="1" applyFont="1" applyBorder="1" applyAlignment="1" applyProtection="1">
      <alignment horizontal="left" vertical="top" wrapText="1"/>
    </xf>
    <xf numFmtId="0" fontId="48" fillId="0" borderId="82" xfId="0" applyNumberFormat="1" applyFont="1" applyBorder="1" applyAlignment="1" applyProtection="1">
      <alignment horizontal="left" vertical="top" wrapText="1"/>
    </xf>
    <xf numFmtId="0" fontId="48" fillId="0" borderId="83" xfId="0" applyNumberFormat="1" applyFont="1" applyBorder="1" applyAlignment="1" applyProtection="1">
      <alignment horizontal="left" vertical="top" wrapText="1"/>
    </xf>
    <xf numFmtId="0" fontId="48" fillId="0" borderId="88" xfId="0" applyNumberFormat="1" applyFont="1" applyBorder="1" applyAlignment="1" applyProtection="1">
      <alignment horizontal="left" vertical="top" wrapText="1"/>
    </xf>
    <xf numFmtId="0" fontId="48" fillId="0" borderId="89" xfId="0" applyNumberFormat="1" applyFont="1" applyBorder="1" applyAlignment="1" applyProtection="1">
      <alignment horizontal="left" vertical="top" wrapText="1"/>
    </xf>
    <xf numFmtId="0" fontId="48" fillId="0" borderId="90" xfId="0" applyNumberFormat="1" applyFont="1" applyBorder="1" applyAlignment="1" applyProtection="1">
      <alignment horizontal="left" vertical="top" wrapText="1"/>
    </xf>
    <xf numFmtId="0" fontId="48" fillId="0" borderId="91" xfId="0" applyNumberFormat="1" applyFont="1" applyBorder="1" applyAlignment="1" applyProtection="1">
      <alignment horizontal="left" vertical="top" wrapText="1"/>
    </xf>
    <xf numFmtId="0" fontId="48" fillId="0" borderId="73" xfId="0" applyNumberFormat="1" applyFont="1" applyBorder="1" applyAlignment="1" applyProtection="1">
      <alignment horizontal="left" vertical="top"/>
    </xf>
    <xf numFmtId="0" fontId="7" fillId="21" borderId="22" xfId="0" applyNumberFormat="1" applyFont="1" applyFill="1" applyBorder="1" applyAlignment="1" applyProtection="1">
      <alignment vertical="center"/>
      <protection locked="0"/>
    </xf>
    <xf numFmtId="49" fontId="14" fillId="3" borderId="0" xfId="0" applyFont="1" applyFill="1" applyAlignment="1" applyProtection="1">
      <alignment horizontal="left" vertical="center" wrapText="1"/>
    </xf>
    <xf numFmtId="49" fontId="16" fillId="3" borderId="0" xfId="0" applyFont="1" applyFill="1" applyAlignment="1" applyProtection="1">
      <alignment horizontal="left" vertical="center" wrapText="1"/>
    </xf>
    <xf numFmtId="49" fontId="10" fillId="3" borderId="0" xfId="0" applyNumberFormat="1" applyFont="1" applyFill="1" applyAlignment="1" applyProtection="1">
      <alignment horizontal="left" vertical="center" wrapText="1"/>
    </xf>
    <xf numFmtId="49" fontId="10" fillId="3" borderId="0" xfId="0" applyNumberFormat="1" applyFont="1" applyFill="1" applyAlignment="1" applyProtection="1">
      <alignment horizontal="left" vertical="center"/>
    </xf>
    <xf numFmtId="49" fontId="8" fillId="3" borderId="0" xfId="0" applyFont="1" applyFill="1" applyAlignment="1" applyProtection="1">
      <alignment horizontal="left" vertical="center" wrapText="1"/>
    </xf>
    <xf numFmtId="49" fontId="9" fillId="3" borderId="0" xfId="0" applyFont="1" applyFill="1" applyAlignment="1" applyProtection="1">
      <alignment horizontal="left" vertical="center" wrapText="1"/>
    </xf>
    <xf numFmtId="49" fontId="10" fillId="3" borderId="0" xfId="0" applyFont="1" applyFill="1" applyAlignment="1" applyProtection="1">
      <alignment horizontal="left" vertical="center"/>
    </xf>
    <xf numFmtId="49" fontId="10" fillId="5" borderId="0" xfId="0" applyFont="1" applyFill="1" applyAlignment="1" applyProtection="1">
      <alignment horizontal="left" vertical="center"/>
    </xf>
    <xf numFmtId="49" fontId="10" fillId="6" borderId="0" xfId="0" applyFont="1" applyFill="1" applyAlignment="1" applyProtection="1">
      <alignment horizontal="left" vertical="center"/>
    </xf>
    <xf numFmtId="49" fontId="10" fillId="7" borderId="0" xfId="0" applyFont="1" applyFill="1" applyAlignment="1" applyProtection="1">
      <alignment horizontal="left" vertical="center" wrapText="1"/>
    </xf>
    <xf numFmtId="0" fontId="27" fillId="3" borderId="17" xfId="1" applyNumberFormat="1" applyFont="1" applyFill="1" applyBorder="1" applyAlignment="1" applyProtection="1">
      <alignment horizontal="center" vertical="center" wrapText="1"/>
    </xf>
    <xf numFmtId="0" fontId="27" fillId="3" borderId="18" xfId="1" applyNumberFormat="1" applyFont="1" applyFill="1" applyBorder="1" applyAlignment="1" applyProtection="1">
      <alignment horizontal="center" vertical="center" wrapText="1"/>
    </xf>
    <xf numFmtId="0" fontId="27" fillId="3" borderId="19" xfId="1" applyNumberFormat="1" applyFont="1" applyFill="1" applyBorder="1" applyAlignment="1" applyProtection="1">
      <alignment horizontal="center" vertical="center" wrapText="1"/>
    </xf>
    <xf numFmtId="0" fontId="7" fillId="16" borderId="3"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49" fontId="0" fillId="3" borderId="3" xfId="0" applyFill="1" applyBorder="1" applyAlignment="1" applyProtection="1">
      <alignment horizontal="center" vertical="center" wrapText="1"/>
    </xf>
    <xf numFmtId="49" fontId="19" fillId="0" borderId="11" xfId="0" applyFont="1" applyBorder="1" applyAlignment="1" applyProtection="1">
      <alignment horizontal="center" vertical="center" wrapText="1"/>
    </xf>
    <xf numFmtId="49" fontId="19" fillId="0" borderId="12" xfId="0" applyFont="1" applyBorder="1" applyAlignment="1" applyProtection="1">
      <alignment horizontal="center" vertical="center" wrapText="1"/>
    </xf>
    <xf numFmtId="49" fontId="19" fillId="0" borderId="14" xfId="0" applyFont="1" applyBorder="1" applyAlignment="1" applyProtection="1">
      <alignment horizontal="center" vertical="center" wrapText="1"/>
    </xf>
    <xf numFmtId="0" fontId="28" fillId="3" borderId="11" xfId="1" applyNumberFormat="1" applyFont="1" applyFill="1" applyBorder="1" applyAlignment="1" applyProtection="1">
      <alignment horizontal="center" vertical="center" wrapText="1"/>
    </xf>
    <xf numFmtId="0" fontId="28" fillId="3" borderId="12" xfId="1" applyNumberFormat="1" applyFont="1" applyFill="1" applyBorder="1" applyAlignment="1" applyProtection="1">
      <alignment horizontal="center" vertical="center" wrapText="1"/>
    </xf>
    <xf numFmtId="0" fontId="28" fillId="3" borderId="15" xfId="1" applyNumberFormat="1" applyFont="1" applyFill="1" applyBorder="1" applyAlignment="1" applyProtection="1">
      <alignment horizontal="center" vertical="center" wrapText="1"/>
    </xf>
    <xf numFmtId="0" fontId="44" fillId="16" borderId="3" xfId="0" applyNumberFormat="1" applyFont="1" applyFill="1" applyBorder="1" applyAlignment="1" applyProtection="1">
      <alignment horizontal="center" vertical="center"/>
    </xf>
    <xf numFmtId="0" fontId="19" fillId="16" borderId="3" xfId="0" applyNumberFormat="1" applyFont="1" applyFill="1" applyBorder="1" applyAlignment="1" applyProtection="1">
      <alignment horizontal="center" vertical="center" wrapText="1"/>
    </xf>
    <xf numFmtId="0" fontId="0" fillId="23" borderId="44" xfId="0" applyNumberFormat="1" applyFill="1" applyBorder="1" applyAlignment="1" applyProtection="1">
      <alignment horizontal="center" vertical="center" wrapText="1"/>
    </xf>
    <xf numFmtId="0" fontId="0" fillId="23" borderId="3" xfId="0" applyNumberFormat="1" applyFill="1" applyBorder="1" applyAlignment="1" applyProtection="1">
      <alignment horizontal="center" vertical="center" wrapText="1"/>
    </xf>
    <xf numFmtId="0" fontId="0" fillId="23" borderId="45" xfId="0" applyNumberFormat="1" applyFill="1" applyBorder="1" applyAlignment="1" applyProtection="1">
      <alignment horizontal="center" vertical="center" wrapText="1"/>
    </xf>
    <xf numFmtId="0" fontId="0" fillId="24" borderId="42" xfId="0" applyNumberFormat="1" applyFill="1" applyBorder="1" applyAlignment="1" applyProtection="1">
      <alignment horizontal="center" vertical="center" wrapText="1"/>
    </xf>
    <xf numFmtId="0" fontId="0" fillId="24" borderId="0" xfId="0" applyNumberFormat="1" applyFill="1" applyBorder="1" applyAlignment="1" applyProtection="1">
      <alignment horizontal="center" vertical="center" wrapText="1"/>
    </xf>
    <xf numFmtId="0" fontId="0" fillId="24" borderId="43" xfId="0" applyNumberFormat="1" applyFill="1" applyBorder="1" applyAlignment="1" applyProtection="1">
      <alignment horizontal="center" vertical="center" wrapText="1"/>
    </xf>
    <xf numFmtId="0" fontId="48" fillId="0" borderId="84" xfId="0" applyNumberFormat="1" applyFont="1" applyBorder="1" applyAlignment="1" applyProtection="1">
      <alignment horizontal="left" vertical="top"/>
    </xf>
    <xf numFmtId="0" fontId="48" fillId="0" borderId="85" xfId="0" applyNumberFormat="1" applyFont="1" applyBorder="1" applyAlignment="1" applyProtection="1">
      <alignment horizontal="left" vertical="top"/>
    </xf>
    <xf numFmtId="0" fontId="48" fillId="0" borderId="86" xfId="0" applyNumberFormat="1" applyFont="1" applyBorder="1" applyAlignment="1" applyProtection="1">
      <alignment horizontal="left" vertical="top"/>
    </xf>
    <xf numFmtId="0" fontId="48" fillId="0" borderId="87" xfId="0" applyNumberFormat="1" applyFont="1" applyBorder="1" applyAlignment="1" applyProtection="1">
      <alignment horizontal="left" vertical="top"/>
    </xf>
    <xf numFmtId="0" fontId="48" fillId="0" borderId="84" xfId="0" applyNumberFormat="1" applyFont="1" applyBorder="1" applyAlignment="1" applyProtection="1">
      <alignment horizontal="left" vertical="top" wrapText="1"/>
    </xf>
    <xf numFmtId="0" fontId="48" fillId="0" borderId="85" xfId="0" applyNumberFormat="1" applyFont="1" applyBorder="1" applyAlignment="1" applyProtection="1">
      <alignment horizontal="left" vertical="top" wrapText="1"/>
    </xf>
    <xf numFmtId="0" fontId="48" fillId="0" borderId="86" xfId="0" applyNumberFormat="1" applyFont="1" applyBorder="1" applyAlignment="1" applyProtection="1">
      <alignment horizontal="left" vertical="top" wrapText="1"/>
    </xf>
    <xf numFmtId="0" fontId="48" fillId="0" borderId="87" xfId="0" applyNumberFormat="1" applyFont="1" applyBorder="1" applyAlignment="1" applyProtection="1">
      <alignment horizontal="left" vertical="top" wrapText="1"/>
    </xf>
    <xf numFmtId="49" fontId="56" fillId="3" borderId="0" xfId="0" applyFont="1" applyFill="1" applyAlignment="1" applyProtection="1">
      <alignment horizontal="center" vertical="center"/>
    </xf>
    <xf numFmtId="49" fontId="19" fillId="0" borderId="92" xfId="0" applyFont="1" applyBorder="1" applyAlignment="1" applyProtection="1">
      <alignment horizontal="left" vertical="center"/>
    </xf>
    <xf numFmtId="49" fontId="19" fillId="0" borderId="93" xfId="0" applyFont="1" applyBorder="1" applyAlignment="1" applyProtection="1">
      <alignment horizontal="left" vertical="center"/>
    </xf>
    <xf numFmtId="49" fontId="19" fillId="0" borderId="94" xfId="0" applyFont="1" applyBorder="1" applyAlignment="1" applyProtection="1">
      <alignment horizontal="left" vertical="center"/>
    </xf>
    <xf numFmtId="49" fontId="25" fillId="0" borderId="42" xfId="0" applyFont="1" applyBorder="1" applyAlignment="1" applyProtection="1">
      <alignment horizontal="center"/>
    </xf>
    <xf numFmtId="49" fontId="25" fillId="0" borderId="96" xfId="0" applyFont="1" applyBorder="1" applyAlignment="1" applyProtection="1">
      <alignment horizontal="center"/>
    </xf>
    <xf numFmtId="49" fontId="57" fillId="0" borderId="95" xfId="0" applyNumberFormat="1" applyFont="1" applyBorder="1" applyAlignment="1" applyProtection="1">
      <alignment horizontal="left" wrapText="1"/>
      <protection locked="0"/>
    </xf>
    <xf numFmtId="49" fontId="57" fillId="0" borderId="0" xfId="0" applyNumberFormat="1" applyFont="1" applyBorder="1" applyAlignment="1" applyProtection="1">
      <alignment horizontal="left" wrapText="1"/>
      <protection locked="0"/>
    </xf>
    <xf numFmtId="49" fontId="57" fillId="0" borderId="97" xfId="0" applyNumberFormat="1" applyFont="1" applyBorder="1" applyAlignment="1" applyProtection="1">
      <alignment horizontal="left" wrapText="1"/>
      <protection locked="0"/>
    </xf>
    <xf numFmtId="49" fontId="57" fillId="0" borderId="98" xfId="0" applyNumberFormat="1" applyFont="1" applyBorder="1" applyAlignment="1" applyProtection="1">
      <alignment horizontal="left" wrapText="1"/>
      <protection locked="0"/>
    </xf>
    <xf numFmtId="49" fontId="25" fillId="0" borderId="0" xfId="0" applyFont="1" applyBorder="1" applyAlignment="1" applyProtection="1">
      <alignment horizontal="left"/>
    </xf>
    <xf numFmtId="49" fontId="25" fillId="0" borderId="98" xfId="0" applyFont="1" applyBorder="1" applyAlignment="1" applyProtection="1">
      <alignment horizontal="left"/>
    </xf>
    <xf numFmtId="49" fontId="25" fillId="0" borderId="95" xfId="0" applyFont="1" applyBorder="1" applyAlignment="1" applyProtection="1">
      <alignment horizontal="right"/>
    </xf>
    <xf numFmtId="49" fontId="25" fillId="0" borderId="97" xfId="0" applyFont="1" applyBorder="1" applyAlignment="1" applyProtection="1">
      <alignment horizontal="right"/>
    </xf>
    <xf numFmtId="49" fontId="57" fillId="0" borderId="0" xfId="0" applyFont="1" applyAlignment="1" applyProtection="1">
      <alignment horizontal="center" vertical="center"/>
      <protection locked="0"/>
    </xf>
    <xf numFmtId="49" fontId="57" fillId="0" borderId="43" xfId="0" applyFont="1" applyBorder="1" applyAlignment="1" applyProtection="1">
      <alignment horizontal="center" vertical="center"/>
      <protection locked="0"/>
    </xf>
    <xf numFmtId="49" fontId="57" fillId="0" borderId="98" xfId="0" applyFont="1" applyBorder="1" applyAlignment="1" applyProtection="1">
      <alignment horizontal="center" vertical="center"/>
      <protection locked="0"/>
    </xf>
    <xf numFmtId="49" fontId="57" fillId="0" borderId="99" xfId="0" applyFont="1" applyBorder="1" applyAlignment="1" applyProtection="1">
      <alignment horizontal="center" vertical="center"/>
      <protection locked="0"/>
    </xf>
    <xf numFmtId="49" fontId="0" fillId="0" borderId="3" xfId="0" applyBorder="1" applyAlignment="1" applyProtection="1"/>
    <xf numFmtId="0" fontId="19" fillId="16" borderId="65" xfId="0" applyNumberFormat="1" applyFont="1" applyFill="1" applyBorder="1" applyAlignment="1" applyProtection="1">
      <alignment horizontal="center" vertical="center" wrapText="1"/>
    </xf>
    <xf numFmtId="0" fontId="19" fillId="16" borderId="66" xfId="0" applyNumberFormat="1" applyFont="1" applyFill="1" applyBorder="1" applyAlignment="1" applyProtection="1">
      <alignment horizontal="center" vertical="center" wrapText="1"/>
    </xf>
    <xf numFmtId="0" fontId="19" fillId="16" borderId="67" xfId="0" applyNumberFormat="1" applyFont="1" applyFill="1" applyBorder="1" applyAlignment="1" applyProtection="1">
      <alignment horizontal="center" vertical="center" wrapText="1"/>
    </xf>
    <xf numFmtId="0" fontId="19" fillId="16" borderId="55" xfId="0" applyNumberFormat="1" applyFont="1" applyFill="1" applyBorder="1" applyAlignment="1" applyProtection="1">
      <alignment horizontal="center" vertical="center" wrapText="1"/>
    </xf>
    <xf numFmtId="0" fontId="48" fillId="0" borderId="75" xfId="0" applyNumberFormat="1" applyFont="1" applyBorder="1" applyAlignment="1" applyProtection="1">
      <alignment horizontal="left" vertical="top" wrapText="1"/>
    </xf>
    <xf numFmtId="0" fontId="48" fillId="0" borderId="76" xfId="0" applyNumberFormat="1" applyFont="1" applyBorder="1" applyAlignment="1" applyProtection="1">
      <alignment horizontal="left" vertical="top" wrapText="1"/>
    </xf>
    <xf numFmtId="0" fontId="48" fillId="0" borderId="77" xfId="0" applyNumberFormat="1" applyFont="1" applyBorder="1" applyAlignment="1" applyProtection="1">
      <alignment horizontal="left" vertical="top" wrapText="1"/>
    </xf>
    <xf numFmtId="0" fontId="48" fillId="0" borderId="78" xfId="0" applyNumberFormat="1" applyFont="1" applyBorder="1" applyAlignment="1" applyProtection="1">
      <alignment horizontal="left" vertical="top" wrapText="1"/>
    </xf>
    <xf numFmtId="49" fontId="7" fillId="0" borderId="101" xfId="0" applyFont="1" applyBorder="1" applyAlignment="1" applyProtection="1">
      <alignment horizontal="center"/>
    </xf>
    <xf numFmtId="49" fontId="7" fillId="0" borderId="102" xfId="0" applyFont="1" applyBorder="1" applyAlignment="1" applyProtection="1">
      <alignment horizontal="center"/>
    </xf>
    <xf numFmtId="49" fontId="7" fillId="0" borderId="103" xfId="0" applyFont="1" applyBorder="1" applyAlignment="1" applyProtection="1">
      <alignment horizontal="center"/>
    </xf>
  </cellXfs>
  <cellStyles count="3">
    <cellStyle name="Hyperlink" xfId="2" builtinId="8"/>
    <cellStyle name="Neutral" xfId="1" builtinId="28"/>
    <cellStyle name="Normal" xfId="0" builtinId="0" customBuiltin="1"/>
  </cellStyles>
  <dxfs count="145">
    <dxf>
      <font>
        <color rgb="FF9C6500"/>
      </font>
      <fill>
        <patternFill>
          <bgColor rgb="FFFFEB9C"/>
        </patternFill>
      </fill>
    </dxf>
    <dxf>
      <fill>
        <patternFill>
          <bgColor rgb="FFAFFFAF"/>
        </patternFill>
      </fill>
    </dxf>
    <dxf>
      <fill>
        <patternFill>
          <bgColor rgb="FFFF9999"/>
        </patternFill>
      </fill>
    </dxf>
    <dxf>
      <fill>
        <patternFill>
          <bgColor rgb="FF57D557"/>
        </patternFill>
      </fill>
    </dxf>
    <dxf>
      <fill>
        <patternFill>
          <bgColor rgb="FFF17373"/>
        </patternFill>
      </fill>
    </dxf>
    <dxf>
      <font>
        <color rgb="FF800000"/>
      </font>
      <fill>
        <patternFill>
          <bgColor rgb="FFFFCCCC"/>
        </patternFill>
      </fill>
    </dxf>
    <dxf>
      <font>
        <color rgb="FFC00000"/>
      </font>
    </dxf>
    <dxf>
      <font>
        <color rgb="FF990000"/>
      </font>
      <fill>
        <patternFill>
          <bgColor rgb="FFFFCCCC"/>
        </patternFill>
      </fill>
    </dxf>
    <dxf>
      <font>
        <color rgb="FFA50021"/>
      </font>
      <fill>
        <patternFill>
          <bgColor rgb="FFFFD9D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ill>
        <patternFill>
          <bgColor theme="0" tint="-0.24994659260841701"/>
        </patternFill>
      </fill>
    </dxf>
    <dxf>
      <font>
        <color theme="1"/>
      </font>
    </dxf>
    <dxf>
      <font>
        <color rgb="FFC00000"/>
      </font>
    </dxf>
    <dxf>
      <font>
        <b/>
        <i val="0"/>
        <color rgb="FFFF0000"/>
      </font>
      <fill>
        <patternFill>
          <bgColor theme="0"/>
        </patternFill>
      </fill>
    </dxf>
    <dxf>
      <fill>
        <patternFill>
          <bgColor rgb="FFF17373"/>
        </patternFill>
      </fill>
    </dxf>
    <dxf>
      <fill>
        <patternFill>
          <bgColor rgb="FFF17373"/>
        </patternFill>
      </fill>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rgb="FFF3E2B7"/>
        </patternFill>
      </fill>
      <border>
        <left style="thin">
          <color rgb="FFFF0000"/>
        </left>
        <right style="thin">
          <color rgb="FFFF0000"/>
        </right>
        <top style="thin">
          <color rgb="FFFF0000"/>
        </top>
        <bottom style="thin">
          <color rgb="FFFF0000"/>
        </bottom>
        <vertical/>
        <horizontal/>
      </border>
    </dxf>
    <dxf>
      <fill>
        <patternFill>
          <bgColor rgb="FFFF9999"/>
        </patternFill>
      </fill>
    </dxf>
    <dxf>
      <fill>
        <patternFill>
          <bgColor rgb="FFAFFFAF"/>
        </patternFill>
      </fill>
    </dxf>
    <dxf>
      <fill>
        <patternFill>
          <bgColor rgb="FFAFFFAF"/>
        </patternFill>
      </fill>
    </dxf>
    <dxf>
      <fill>
        <patternFill>
          <bgColor rgb="FFAFFFAF"/>
        </patternFill>
      </fill>
    </dxf>
    <dxf>
      <fill>
        <patternFill>
          <bgColor rgb="FFF17373"/>
        </patternFill>
      </fill>
    </dxf>
    <dxf>
      <fill>
        <patternFill>
          <bgColor rgb="FFFF9999"/>
        </patternFill>
      </fill>
    </dxf>
    <dxf>
      <fill>
        <patternFill>
          <bgColor rgb="FFAFFFAF"/>
        </patternFill>
      </fill>
    </dxf>
    <dxf>
      <font>
        <color auto="1"/>
      </font>
      <fill>
        <patternFill>
          <bgColor rgb="FFF17373"/>
        </patternFill>
      </fill>
    </dxf>
    <dxf>
      <fill>
        <patternFill>
          <bgColor rgb="FFFF9999"/>
        </patternFill>
      </fill>
    </dxf>
    <dxf>
      <font>
        <color rgb="FF800000"/>
      </font>
    </dxf>
    <dxf>
      <fill>
        <patternFill>
          <bgColor rgb="FFAFFFAF"/>
        </patternFill>
      </fill>
    </dxf>
    <dxf>
      <font>
        <color rgb="FF800000"/>
      </font>
    </dxf>
    <dxf>
      <fill>
        <patternFill>
          <bgColor rgb="FFFF9999"/>
        </patternFill>
      </fill>
    </dxf>
    <dxf>
      <fill>
        <patternFill>
          <bgColor rgb="FF57D557"/>
        </patternFill>
      </fill>
    </dxf>
    <dxf>
      <fill>
        <patternFill>
          <bgColor rgb="FFF17373"/>
        </patternFill>
      </fill>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rgb="FFF3E2B7"/>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ont>
        <b/>
        <i val="0"/>
        <color rgb="FFFF0000"/>
      </font>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59996337778862885"/>
        </patternFill>
      </fill>
    </dxf>
    <dxf>
      <fill>
        <patternFill>
          <bgColor rgb="FFF17373"/>
        </patternFill>
      </fill>
    </dxf>
    <dxf>
      <fill>
        <patternFill>
          <bgColor theme="0" tint="-0.24994659260841701"/>
        </patternFill>
      </fill>
    </dxf>
    <dxf>
      <fill>
        <patternFill>
          <bgColor rgb="FFFF9999"/>
        </patternFill>
      </fill>
    </dxf>
    <dxf>
      <fill>
        <patternFill>
          <bgColor rgb="FF57D557"/>
        </patternFill>
      </fill>
    </dxf>
    <dxf>
      <fill>
        <patternFill>
          <bgColor rgb="FF57D557"/>
        </patternFill>
      </fill>
    </dxf>
    <dxf>
      <fill>
        <patternFill>
          <bgColor rgb="FF57D557"/>
        </patternFill>
      </fill>
    </dxf>
    <dxf>
      <fill>
        <patternFill>
          <bgColor rgb="FFF17373"/>
        </patternFill>
      </fill>
    </dxf>
    <dxf>
      <fill>
        <patternFill>
          <bgColor rgb="FFF17373"/>
        </patternFill>
      </fill>
    </dxf>
    <dxf>
      <fill>
        <patternFill>
          <bgColor rgb="FFF17373"/>
        </patternFill>
      </fill>
    </dxf>
    <dxf>
      <fill>
        <patternFill>
          <bgColor rgb="FF57D557"/>
        </patternFill>
      </fill>
    </dxf>
    <dxf>
      <fill>
        <patternFill>
          <bgColor rgb="FF57D557"/>
        </patternFill>
      </fill>
    </dxf>
    <dxf>
      <fill>
        <patternFill>
          <bgColor rgb="FF57D557"/>
        </patternFill>
      </fill>
    </dxf>
    <dxf>
      <fill>
        <patternFill>
          <bgColor rgb="FFF17373"/>
        </patternFill>
      </fill>
    </dxf>
    <dxf>
      <fill>
        <patternFill>
          <bgColor rgb="FFF17373"/>
        </patternFill>
      </fill>
    </dxf>
    <dxf>
      <fill>
        <patternFill>
          <bgColor rgb="FFF17373"/>
        </patternFill>
      </fill>
    </dxf>
    <dxf>
      <font>
        <color rgb="FFC00000"/>
      </font>
      <fill>
        <patternFill>
          <bgColor rgb="FFFFC7CE"/>
        </patternFill>
      </fill>
    </dxf>
    <dxf>
      <font>
        <b/>
        <i val="0"/>
        <color rgb="FFFF0000"/>
      </font>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57D557"/>
        </patternFill>
      </fill>
    </dxf>
    <dxf>
      <fill>
        <patternFill>
          <bgColor rgb="FFF17373"/>
        </patternFill>
      </fill>
    </dxf>
    <dxf>
      <font>
        <color rgb="FFC00000"/>
      </font>
      <fill>
        <patternFill>
          <bgColor rgb="FFFFC7CE"/>
        </patternFill>
      </fill>
    </dxf>
    <dxf>
      <font>
        <color rgb="FFC00000"/>
      </font>
      <fill>
        <patternFill>
          <bgColor rgb="FFFFCCCC"/>
        </patternFill>
      </fill>
    </dxf>
    <dxf>
      <fill>
        <patternFill>
          <bgColor rgb="FF57D557"/>
        </patternFill>
      </fill>
    </dxf>
    <dxf>
      <fill>
        <patternFill>
          <bgColor rgb="FFF17373"/>
        </patternFill>
      </fill>
    </dxf>
    <dxf>
      <font>
        <color rgb="FF9C0006"/>
      </font>
      <fill>
        <patternFill>
          <bgColor rgb="FFFFC7CE"/>
        </patternFill>
      </fill>
    </dxf>
    <dxf>
      <font>
        <color rgb="FF9C0006"/>
      </font>
      <fill>
        <patternFill>
          <bgColor rgb="FFFFC7CE"/>
        </patternFill>
      </fill>
    </dxf>
    <dxf>
      <font>
        <color rgb="FF800000"/>
      </font>
      <fill>
        <patternFill>
          <bgColor rgb="FFFFCCCC"/>
        </patternFill>
      </fill>
    </dxf>
    <dxf>
      <font>
        <color rgb="FF9C0006"/>
      </font>
      <fill>
        <patternFill>
          <bgColor rgb="FFFFC7CE"/>
        </patternFill>
      </fill>
    </dxf>
    <dxf>
      <font>
        <color rgb="FF9C0006"/>
      </font>
      <fill>
        <patternFill>
          <bgColor rgb="FFFFC7CE"/>
        </patternFill>
      </fill>
    </dxf>
    <dxf>
      <font>
        <b/>
        <i val="0"/>
        <color rgb="FFFF0000"/>
      </font>
    </dxf>
    <dxf>
      <fill>
        <patternFill>
          <bgColor rgb="FF57D557"/>
        </patternFill>
      </fill>
    </dxf>
    <dxf>
      <fill>
        <patternFill>
          <bgColor rgb="FFFF9999"/>
        </patternFill>
      </fill>
    </dxf>
    <dxf>
      <fill>
        <patternFill>
          <bgColor rgb="FFFF0000"/>
        </patternFill>
      </fill>
    </dxf>
    <dxf>
      <font>
        <color rgb="FFC00000"/>
      </font>
      <fill>
        <patternFill>
          <bgColor rgb="FFFFC7CE"/>
        </patternFill>
      </fill>
    </dxf>
    <dxf>
      <fill>
        <patternFill>
          <bgColor rgb="FFFF0000"/>
        </patternFill>
      </fill>
    </dxf>
    <dxf>
      <font>
        <color rgb="FFC00000"/>
      </font>
    </dxf>
    <dxf>
      <font>
        <color rgb="FF990000"/>
      </font>
      <fill>
        <patternFill>
          <bgColor rgb="FFFFCCCC"/>
        </patternFill>
      </fill>
    </dxf>
    <dxf>
      <font>
        <color rgb="FF990000"/>
      </font>
      <fill>
        <patternFill>
          <bgColor rgb="FFF7B7B7"/>
        </patternFill>
      </fill>
    </dxf>
    <dxf>
      <font>
        <b/>
        <i val="0"/>
        <color rgb="FFFF0000"/>
      </font>
    </dxf>
    <dxf>
      <font>
        <color auto="1"/>
      </font>
      <fill>
        <patternFill>
          <bgColor theme="9" tint="0.39994506668294322"/>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b/>
        <i val="0"/>
        <color rgb="FFFF0000"/>
      </font>
      <fill>
        <patternFill patternType="none">
          <bgColor auto="1"/>
        </patternFill>
      </fill>
    </dxf>
    <dxf>
      <fill>
        <patternFill>
          <bgColor rgb="FFF17373"/>
        </patternFill>
      </fill>
    </dxf>
    <dxf>
      <font>
        <color rgb="FFA50021"/>
      </font>
      <fill>
        <patternFill>
          <bgColor rgb="FFF7B7B7"/>
        </patternFill>
      </fill>
    </dxf>
    <dxf>
      <font>
        <b/>
        <i val="0"/>
        <color rgb="FFFF0000"/>
      </font>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b/>
        <i val="0"/>
        <color rgb="FFFF0000"/>
      </font>
    </dxf>
    <dxf>
      <font>
        <b/>
        <i val="0"/>
        <color rgb="FFFF0000"/>
      </font>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99"/>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0" tint="-0.24994659260841701"/>
        </patternFill>
      </fill>
    </dxf>
    <dxf>
      <font>
        <color rgb="FF800000"/>
      </font>
      <fill>
        <patternFill>
          <bgColor rgb="FFFFCCCC"/>
        </patternFill>
      </fill>
    </dxf>
    <dxf>
      <font>
        <color rgb="FF800000"/>
      </font>
      <fill>
        <patternFill>
          <bgColor rgb="FFFFCCCC"/>
        </patternFill>
      </fill>
    </dxf>
    <dxf>
      <font>
        <color theme="0"/>
      </font>
      <fill>
        <patternFill>
          <bgColor rgb="FF00B0F0"/>
        </patternFill>
      </fill>
    </dxf>
    <dxf>
      <font>
        <color rgb="FFFF0000"/>
      </font>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D9D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15</xdr:col>
      <xdr:colOff>66676</xdr:colOff>
      <xdr:row>2</xdr:row>
      <xdr:rowOff>142875</xdr:rowOff>
    </xdr:from>
    <xdr:to>
      <xdr:col>16</xdr:col>
      <xdr:colOff>1</xdr:colOff>
      <xdr:row>10</xdr:row>
      <xdr:rowOff>200025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1" y="466725"/>
          <a:ext cx="1619250"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152400</xdr:colOff>
      <xdr:row>0</xdr:row>
      <xdr:rowOff>152400</xdr:rowOff>
    </xdr:from>
    <xdr:to>
      <xdr:col>11</xdr:col>
      <xdr:colOff>2238868</xdr:colOff>
      <xdr:row>4</xdr:row>
      <xdr:rowOff>123825</xdr:rowOff>
    </xdr:to>
    <xdr:pic>
      <xdr:nvPicPr>
        <xdr:cNvPr id="2" name="CustomLogo" descr="http://www.fao.org/fileadmin/templates/faoweb/images/FAO-logo.png" title="Custom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2400"/>
          <a:ext cx="407719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50</xdr:col>
          <xdr:colOff>142875</xdr:colOff>
          <xdr:row>2</xdr:row>
          <xdr:rowOff>38100</xdr:rowOff>
        </xdr:from>
        <xdr:to>
          <xdr:col>51</xdr:col>
          <xdr:colOff>828675</xdr:colOff>
          <xdr:row>2</xdr:row>
          <xdr:rowOff>266700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Refill formulas</a:t>
              </a:r>
            </a:p>
          </xdr:txBody>
        </xdr:sp>
        <xdr:clientData fPrintsWithSheet="0"/>
      </xdr:twoCellAnchor>
    </mc:Choice>
    <mc:Fallback/>
  </mc:AlternateContent>
  <xdr:twoCellAnchor editAs="oneCell">
    <xdr:from>
      <xdr:col>42</xdr:col>
      <xdr:colOff>942975</xdr:colOff>
      <xdr:row>0</xdr:row>
      <xdr:rowOff>76200</xdr:rowOff>
    </xdr:from>
    <xdr:to>
      <xdr:col>45</xdr:col>
      <xdr:colOff>1266344</xdr:colOff>
      <xdr:row>4</xdr:row>
      <xdr:rowOff>85625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9803725" y="76200"/>
          <a:ext cx="3847619" cy="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10</xdr:col>
      <xdr:colOff>2419843</xdr:colOff>
      <xdr:row>4</xdr:row>
      <xdr:rowOff>85725</xdr:rowOff>
    </xdr:to>
    <xdr:pic>
      <xdr:nvPicPr>
        <xdr:cNvPr id="2" name="CustomLogo" descr="http://www.fao.org/fileadmin/templates/faoweb/images/FAO-logo.png" title="Custom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407719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133350</xdr:colOff>
      <xdr:row>0</xdr:row>
      <xdr:rowOff>85725</xdr:rowOff>
    </xdr:from>
    <xdr:to>
      <xdr:col>95</xdr:col>
      <xdr:colOff>1666394</xdr:colOff>
      <xdr:row>4</xdr:row>
      <xdr:rowOff>95150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28479750" y="85725"/>
          <a:ext cx="3847619" cy="8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1123950</xdr:colOff>
      <xdr:row>1</xdr:row>
      <xdr:rowOff>9525</xdr:rowOff>
    </xdr:from>
    <xdr:to>
      <xdr:col>7</xdr:col>
      <xdr:colOff>371475</xdr:colOff>
      <xdr:row>2</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0" y="171450"/>
          <a:ext cx="72485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790575</xdr:rowOff>
    </xdr:from>
    <xdr:to>
      <xdr:col>1</xdr:col>
      <xdr:colOff>1666875</xdr:colOff>
      <xdr:row>2</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22574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292100</xdr:colOff>
      <xdr:row>1</xdr:row>
      <xdr:rowOff>793749</xdr:rowOff>
    </xdr:from>
    <xdr:to>
      <xdr:col>10</xdr:col>
      <xdr:colOff>0</xdr:colOff>
      <xdr:row>1</xdr:row>
      <xdr:rowOff>873196</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7850" y="955674"/>
          <a:ext cx="2384425" cy="79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257173</xdr:colOff>
      <xdr:row>14</xdr:row>
      <xdr:rowOff>57150</xdr:rowOff>
    </xdr:from>
    <xdr:to>
      <xdr:col>19</xdr:col>
      <xdr:colOff>83198</xdr:colOff>
      <xdr:row>20</xdr:row>
      <xdr:rowOff>148450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9448" y="3524250"/>
          <a:ext cx="4960000" cy="1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4</xdr:row>
      <xdr:rowOff>66675</xdr:rowOff>
    </xdr:from>
    <xdr:to>
      <xdr:col>18</xdr:col>
      <xdr:colOff>580425</xdr:colOff>
      <xdr:row>11</xdr:row>
      <xdr:rowOff>142683</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0887075" y="1828800"/>
          <a:ext cx="4800000" cy="15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1181100</xdr:colOff>
      <xdr:row>0</xdr:row>
      <xdr:rowOff>38100</xdr:rowOff>
    </xdr:from>
    <xdr:to>
      <xdr:col>35</xdr:col>
      <xdr:colOff>561975</xdr:colOff>
      <xdr:row>4</xdr:row>
      <xdr:rowOff>104775</xdr:rowOff>
    </xdr:to>
    <xdr:pic>
      <xdr:nvPicPr>
        <xdr:cNvPr id="2" name="CustomLog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74800" y="38100"/>
          <a:ext cx="30956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114300</xdr:rowOff>
    </xdr:from>
    <xdr:to>
      <xdr:col>4</xdr:col>
      <xdr:colOff>352918</xdr:colOff>
      <xdr:row>4</xdr:row>
      <xdr:rowOff>85725</xdr:rowOff>
    </xdr:to>
    <xdr:pic>
      <xdr:nvPicPr>
        <xdr:cNvPr id="3" name="CustomLogo" descr="http://www.fao.org/fileadmin/templates/faoweb/images/FAO-logo.png" title="Custom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14300"/>
          <a:ext cx="407719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10</xdr:col>
          <xdr:colOff>66675</xdr:colOff>
          <xdr:row>2</xdr:row>
          <xdr:rowOff>28575</xdr:rowOff>
        </xdr:from>
        <xdr:to>
          <xdr:col>10</xdr:col>
          <xdr:colOff>866775</xdr:colOff>
          <xdr:row>2</xdr:row>
          <xdr:rowOff>266700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Reset sheet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al/Desktop/FAO_Supplier_Wizard_2020_E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Template123"/>
      <sheetName val="Settings123"/>
      <sheetName val="SectionColumns123"/>
      <sheetName val="DWQuerySheet"/>
      <sheetName val="ErrorLog"/>
      <sheetName val="R12Template123"/>
      <sheetName val="Instructions"/>
      <sheetName val="Supplier Details"/>
      <sheetName val="Banking Instructions"/>
      <sheetName val="Certification"/>
      <sheetName val="Banking Header level"/>
      <sheetName val="Lists"/>
      <sheetName val="IBAN"/>
      <sheetName val="Examples"/>
      <sheetName val="FAO_Supplier_Wizard_2020_ENG"/>
    </sheetNames>
    <definedNames>
      <definedName name="Reset_Formulas_Header"/>
      <definedName name="Reset_Formulas_Supplier_Sit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sheetPr>
  <dimension ref="C1:P26"/>
  <sheetViews>
    <sheetView tabSelected="1" workbookViewId="0">
      <selection activeCell="D39" sqref="D39"/>
    </sheetView>
  </sheetViews>
  <sheetFormatPr defaultColWidth="9.140625" defaultRowHeight="12.75" x14ac:dyDescent="0.2"/>
  <cols>
    <col min="1" max="1" width="9.140625" style="2"/>
    <col min="2" max="2" width="2" style="2" customWidth="1"/>
    <col min="3" max="14" width="9.140625" style="2"/>
    <col min="15" max="15" width="29.5703125" style="2" customWidth="1"/>
    <col min="16" max="16" width="25.42578125" style="2" customWidth="1"/>
    <col min="17" max="16384" width="9.140625" style="2"/>
  </cols>
  <sheetData>
    <row r="1" spans="3:16" ht="12.75" customHeight="1" x14ac:dyDescent="0.2"/>
    <row r="2" spans="3:16" ht="12.75" customHeight="1" x14ac:dyDescent="0.2"/>
    <row r="3" spans="3:16" ht="12.75" customHeight="1" x14ac:dyDescent="0.2">
      <c r="C3" s="1"/>
      <c r="D3" s="1"/>
      <c r="E3" s="1"/>
      <c r="F3" s="1"/>
      <c r="G3" s="1"/>
      <c r="H3" s="1"/>
      <c r="I3" s="1"/>
      <c r="J3" s="1"/>
      <c r="K3" s="1"/>
      <c r="L3" s="1"/>
      <c r="M3" s="1"/>
      <c r="N3" s="1"/>
      <c r="O3" s="1"/>
      <c r="P3" s="1"/>
    </row>
    <row r="4" spans="3:16" ht="12.75" customHeight="1" x14ac:dyDescent="0.2">
      <c r="C4" s="561" t="s">
        <v>0</v>
      </c>
      <c r="D4" s="562"/>
      <c r="E4" s="562"/>
      <c r="F4" s="562"/>
      <c r="G4" s="562"/>
      <c r="H4" s="562"/>
      <c r="I4" s="562"/>
      <c r="J4" s="562"/>
      <c r="K4" s="562"/>
      <c r="L4" s="562"/>
      <c r="M4" s="562"/>
      <c r="N4" s="562"/>
      <c r="O4" s="562"/>
      <c r="P4" s="562"/>
    </row>
    <row r="5" spans="3:16" ht="12.75" customHeight="1" x14ac:dyDescent="0.2">
      <c r="C5" s="562"/>
      <c r="D5" s="562"/>
      <c r="E5" s="562"/>
      <c r="F5" s="562"/>
      <c r="G5" s="562"/>
      <c r="H5" s="562"/>
      <c r="I5" s="562"/>
      <c r="J5" s="562"/>
      <c r="K5" s="562"/>
      <c r="L5" s="562"/>
      <c r="M5" s="562"/>
      <c r="N5" s="562"/>
      <c r="O5" s="562"/>
      <c r="P5" s="562"/>
    </row>
    <row r="6" spans="3:16" ht="12.75" customHeight="1" x14ac:dyDescent="0.2">
      <c r="C6" s="562"/>
      <c r="D6" s="562"/>
      <c r="E6" s="562"/>
      <c r="F6" s="562"/>
      <c r="G6" s="562"/>
      <c r="H6" s="562"/>
      <c r="I6" s="562"/>
      <c r="J6" s="562"/>
      <c r="K6" s="562"/>
      <c r="L6" s="562"/>
      <c r="M6" s="562"/>
      <c r="N6" s="562"/>
      <c r="O6" s="562"/>
      <c r="P6" s="562"/>
    </row>
    <row r="7" spans="3:16" ht="12.75" customHeight="1" x14ac:dyDescent="0.2">
      <c r="C7" s="562"/>
      <c r="D7" s="562"/>
      <c r="E7" s="562"/>
      <c r="F7" s="562"/>
      <c r="G7" s="562"/>
      <c r="H7" s="562"/>
      <c r="I7" s="562"/>
      <c r="J7" s="562"/>
      <c r="K7" s="562"/>
      <c r="L7" s="562"/>
      <c r="M7" s="562"/>
      <c r="N7" s="562"/>
      <c r="O7" s="562"/>
      <c r="P7" s="562"/>
    </row>
    <row r="8" spans="3:16" ht="16.5" customHeight="1" x14ac:dyDescent="0.2">
      <c r="C8" s="3"/>
      <c r="D8" s="3"/>
      <c r="E8" s="3"/>
      <c r="F8" s="3"/>
      <c r="G8" s="3"/>
      <c r="H8" s="3"/>
      <c r="I8" s="3"/>
      <c r="J8" s="3"/>
      <c r="K8" s="3"/>
      <c r="L8" s="3"/>
      <c r="M8" s="3"/>
      <c r="N8" s="3"/>
      <c r="O8" s="3"/>
      <c r="P8" s="3"/>
    </row>
    <row r="9" spans="3:16" ht="20.100000000000001" customHeight="1" x14ac:dyDescent="0.2">
      <c r="C9" s="3"/>
      <c r="D9" s="563" t="s">
        <v>1</v>
      </c>
      <c r="E9" s="563"/>
      <c r="F9" s="563"/>
      <c r="G9" s="563"/>
      <c r="H9" s="563"/>
      <c r="I9" s="563"/>
      <c r="J9" s="563"/>
      <c r="K9" s="563"/>
      <c r="L9" s="563"/>
      <c r="M9" s="563"/>
      <c r="N9" s="563"/>
      <c r="O9" s="563"/>
      <c r="P9" s="3"/>
    </row>
    <row r="10" spans="3:16" ht="20.100000000000001" customHeight="1" x14ac:dyDescent="0.2">
      <c r="C10" s="3"/>
      <c r="D10" s="564" t="s">
        <v>2</v>
      </c>
      <c r="E10" s="564"/>
      <c r="F10" s="564"/>
      <c r="G10" s="564"/>
      <c r="H10" s="564"/>
      <c r="I10" s="564"/>
      <c r="J10" s="564"/>
      <c r="K10" s="564"/>
      <c r="L10" s="564"/>
      <c r="M10" s="564"/>
      <c r="N10" s="564"/>
      <c r="O10" s="564"/>
      <c r="P10" s="3"/>
    </row>
    <row r="11" spans="3:16" ht="20.100000000000001" customHeight="1" x14ac:dyDescent="0.2">
      <c r="C11" s="3"/>
      <c r="D11" s="565" t="s">
        <v>3</v>
      </c>
      <c r="E11" s="565"/>
      <c r="F11" s="565"/>
      <c r="G11" s="565"/>
      <c r="H11" s="565"/>
      <c r="I11" s="565"/>
      <c r="J11" s="565"/>
      <c r="K11" s="565"/>
      <c r="L11" s="565"/>
      <c r="M11" s="565"/>
      <c r="N11" s="565"/>
      <c r="O11" s="565"/>
      <c r="P11" s="3"/>
    </row>
    <row r="12" spans="3:16" ht="20.100000000000001" customHeight="1" x14ac:dyDescent="0.3">
      <c r="C12" s="1"/>
      <c r="D12" s="566" t="s">
        <v>4</v>
      </c>
      <c r="E12" s="566"/>
      <c r="F12" s="566"/>
      <c r="G12" s="566"/>
      <c r="H12" s="566"/>
      <c r="I12" s="566"/>
      <c r="J12" s="566"/>
      <c r="K12" s="566"/>
      <c r="L12" s="566"/>
      <c r="M12" s="566"/>
      <c r="N12" s="566"/>
      <c r="O12" s="566"/>
      <c r="P12" s="4" t="s">
        <v>5</v>
      </c>
    </row>
    <row r="13" spans="3:16" ht="18.75" customHeight="1" x14ac:dyDescent="0.2">
      <c r="C13" s="1"/>
      <c r="D13" s="1"/>
      <c r="E13" s="559" t="s">
        <v>6</v>
      </c>
      <c r="F13" s="559"/>
      <c r="G13" s="559"/>
      <c r="H13" s="559"/>
      <c r="I13" s="559"/>
      <c r="J13" s="559"/>
      <c r="K13" s="559"/>
      <c r="L13" s="559"/>
      <c r="M13" s="559"/>
      <c r="N13" s="559"/>
      <c r="O13" s="559"/>
      <c r="P13" s="559"/>
    </row>
    <row r="14" spans="3:16" ht="18.75" customHeight="1" x14ac:dyDescent="0.2">
      <c r="C14" s="1"/>
      <c r="D14" s="1"/>
      <c r="E14" s="559" t="s">
        <v>7</v>
      </c>
      <c r="F14" s="559"/>
      <c r="G14" s="559"/>
      <c r="H14" s="559"/>
      <c r="I14" s="559"/>
      <c r="J14" s="559"/>
      <c r="K14" s="559"/>
      <c r="L14" s="559"/>
      <c r="M14" s="559"/>
      <c r="N14" s="559"/>
      <c r="O14" s="559"/>
      <c r="P14" s="559"/>
    </row>
    <row r="15" spans="3:16" ht="18.75" customHeight="1" x14ac:dyDescent="0.2">
      <c r="C15" s="1"/>
      <c r="D15" s="1"/>
      <c r="E15" s="560" t="s">
        <v>8</v>
      </c>
      <c r="F15" s="560"/>
      <c r="G15" s="560"/>
      <c r="H15" s="560"/>
      <c r="I15" s="560"/>
      <c r="J15" s="560"/>
      <c r="K15" s="560"/>
      <c r="L15" s="560"/>
      <c r="M15" s="560"/>
      <c r="N15" s="560"/>
      <c r="O15" s="560"/>
      <c r="P15" s="560"/>
    </row>
    <row r="16" spans="3:16" ht="15" customHeight="1" x14ac:dyDescent="0.2">
      <c r="C16" s="1"/>
      <c r="D16" s="1"/>
      <c r="E16" s="1"/>
      <c r="F16" s="1"/>
      <c r="G16" s="1"/>
      <c r="H16" s="1"/>
      <c r="I16" s="1"/>
      <c r="J16" s="1"/>
      <c r="K16" s="1"/>
      <c r="L16" s="1"/>
      <c r="M16" s="1"/>
      <c r="N16" s="1"/>
      <c r="O16" s="1"/>
      <c r="P16" s="1"/>
    </row>
    <row r="17" spans="3:16" ht="20.100000000000001" customHeight="1" x14ac:dyDescent="0.2">
      <c r="C17" s="5"/>
      <c r="D17" s="557" t="s">
        <v>9</v>
      </c>
      <c r="E17" s="557"/>
      <c r="F17" s="557"/>
      <c r="G17" s="557"/>
      <c r="H17" s="557"/>
      <c r="I17" s="557"/>
      <c r="J17" s="557"/>
      <c r="K17" s="557"/>
      <c r="L17" s="557"/>
      <c r="M17" s="557"/>
      <c r="N17" s="557"/>
      <c r="O17" s="557"/>
      <c r="P17" s="557"/>
    </row>
    <row r="18" spans="3:16" ht="15.75" customHeight="1" x14ac:dyDescent="0.2">
      <c r="C18" s="6"/>
      <c r="D18" s="557"/>
      <c r="E18" s="557"/>
      <c r="F18" s="557"/>
      <c r="G18" s="557"/>
      <c r="H18" s="557"/>
      <c r="I18" s="557"/>
      <c r="J18" s="557"/>
      <c r="K18" s="557"/>
      <c r="L18" s="557"/>
      <c r="M18" s="557"/>
      <c r="N18" s="557"/>
      <c r="O18" s="557"/>
      <c r="P18" s="557"/>
    </row>
    <row r="19" spans="3:16" ht="4.5" customHeight="1" x14ac:dyDescent="0.3">
      <c r="C19" s="6"/>
      <c r="D19" s="7"/>
      <c r="E19" s="7"/>
      <c r="F19" s="7"/>
      <c r="G19" s="7"/>
      <c r="H19" s="7"/>
      <c r="I19" s="7"/>
      <c r="J19" s="7"/>
      <c r="K19" s="7"/>
      <c r="L19" s="7"/>
      <c r="M19" s="7"/>
      <c r="N19" s="7"/>
      <c r="O19" s="7"/>
      <c r="P19" s="8"/>
    </row>
    <row r="20" spans="3:16" ht="20.100000000000001" customHeight="1" x14ac:dyDescent="0.2">
      <c r="C20" s="6"/>
      <c r="D20" s="557" t="s">
        <v>10</v>
      </c>
      <c r="E20" s="557"/>
      <c r="F20" s="557"/>
      <c r="G20" s="557"/>
      <c r="H20" s="557"/>
      <c r="I20" s="557"/>
      <c r="J20" s="557"/>
      <c r="K20" s="557"/>
      <c r="L20" s="557"/>
      <c r="M20" s="557"/>
      <c r="N20" s="557"/>
      <c r="O20" s="557"/>
      <c r="P20" s="8"/>
    </row>
    <row r="21" spans="3:16" ht="24.75" customHeight="1" x14ac:dyDescent="0.2">
      <c r="C21" s="6"/>
      <c r="D21" s="557"/>
      <c r="E21" s="557"/>
      <c r="F21" s="557"/>
      <c r="G21" s="557"/>
      <c r="H21" s="557"/>
      <c r="I21" s="557"/>
      <c r="J21" s="557"/>
      <c r="K21" s="557"/>
      <c r="L21" s="557"/>
      <c r="M21" s="557"/>
      <c r="N21" s="557"/>
      <c r="O21" s="557"/>
      <c r="P21" s="8"/>
    </row>
    <row r="22" spans="3:16" ht="44.25" customHeight="1" x14ac:dyDescent="0.2">
      <c r="C22" s="5"/>
      <c r="D22" s="557" t="s">
        <v>11</v>
      </c>
      <c r="E22" s="557"/>
      <c r="F22" s="557"/>
      <c r="G22" s="557"/>
      <c r="H22" s="557"/>
      <c r="I22" s="557"/>
      <c r="J22" s="557"/>
      <c r="K22" s="557"/>
      <c r="L22" s="557"/>
      <c r="M22" s="557"/>
      <c r="N22" s="557"/>
      <c r="O22" s="557"/>
      <c r="P22" s="9"/>
    </row>
    <row r="23" spans="3:16" ht="33.75" customHeight="1" x14ac:dyDescent="0.2">
      <c r="C23" s="5"/>
      <c r="D23" s="557" t="s">
        <v>12</v>
      </c>
      <c r="E23" s="557"/>
      <c r="F23" s="557"/>
      <c r="G23" s="557"/>
      <c r="H23" s="557"/>
      <c r="I23" s="557"/>
      <c r="J23" s="557"/>
      <c r="K23" s="557"/>
      <c r="L23" s="557"/>
      <c r="M23" s="557"/>
      <c r="N23" s="557"/>
      <c r="O23" s="557"/>
      <c r="P23" s="557"/>
    </row>
    <row r="24" spans="3:16" ht="38.25" customHeight="1" x14ac:dyDescent="0.2">
      <c r="C24" s="6"/>
      <c r="D24" s="558" t="s">
        <v>13</v>
      </c>
      <c r="E24" s="558"/>
      <c r="F24" s="10"/>
      <c r="G24" s="10"/>
      <c r="H24" s="10"/>
      <c r="I24" s="10"/>
      <c r="J24" s="10"/>
      <c r="K24" s="10"/>
      <c r="L24" s="10"/>
      <c r="M24" s="557" t="s">
        <v>14</v>
      </c>
      <c r="N24" s="557"/>
      <c r="O24" s="557"/>
      <c r="P24" s="557"/>
    </row>
    <row r="25" spans="3:16" ht="13.5" customHeight="1" x14ac:dyDescent="0.3">
      <c r="C25" s="1"/>
      <c r="D25" s="558"/>
      <c r="E25" s="558"/>
      <c r="F25" s="11"/>
      <c r="G25" s="11"/>
      <c r="H25" s="11"/>
      <c r="I25" s="11"/>
      <c r="J25" s="11"/>
      <c r="K25" s="11"/>
      <c r="L25" s="11"/>
      <c r="M25" s="557"/>
      <c r="N25" s="557"/>
      <c r="O25" s="557"/>
      <c r="P25" s="557"/>
    </row>
    <row r="26" spans="3:16" ht="12.75" customHeight="1" x14ac:dyDescent="0.2">
      <c r="C26" s="1"/>
      <c r="D26" s="558"/>
      <c r="E26" s="558"/>
      <c r="F26" s="1"/>
      <c r="G26" s="1"/>
      <c r="H26" s="1"/>
      <c r="I26" s="1"/>
      <c r="J26" s="1"/>
      <c r="K26" s="1"/>
      <c r="L26" s="1"/>
      <c r="M26" s="1"/>
      <c r="N26" s="1"/>
      <c r="O26" s="1"/>
      <c r="P26" s="12" t="s">
        <v>3200</v>
      </c>
    </row>
  </sheetData>
  <sheetProtection algorithmName="SHA-512" hashValue="LTFseBvm3+CADz2p+tf7mfwEWaROfHK0McgRHf94qS4auE5AaFM2ZPy85qvCkYIS+fbNC0EAoTE0cQxpprNTeA==" saltValue="cnexKCf0ldAaQeWJks0P9Q==" spinCount="100000" sheet="1" objects="1" scenarios="1"/>
  <mergeCells count="15">
    <mergeCell ref="E13:P13"/>
    <mergeCell ref="C4:P7"/>
    <mergeCell ref="D9:O9"/>
    <mergeCell ref="D10:O10"/>
    <mergeCell ref="D11:O11"/>
    <mergeCell ref="D12:O12"/>
    <mergeCell ref="D23:P23"/>
    <mergeCell ref="D24:E25"/>
    <mergeCell ref="M24:P25"/>
    <mergeCell ref="D26:E26"/>
    <mergeCell ref="E14:P14"/>
    <mergeCell ref="E15:P15"/>
    <mergeCell ref="D17:P18"/>
    <mergeCell ref="D20:O21"/>
    <mergeCell ref="D22:O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9" tint="-0.249977111117893"/>
  </sheetPr>
  <dimension ref="A1:CD102"/>
  <sheetViews>
    <sheetView topLeftCell="H1" zoomScaleNormal="100" workbookViewId="0">
      <pane ySplit="10" topLeftCell="A12" activePane="bottomLeft" state="frozen"/>
      <selection activeCell="C4" sqref="C4:P7"/>
      <selection pane="bottomLeft" activeCell="H15" sqref="H15"/>
    </sheetView>
  </sheetViews>
  <sheetFormatPr defaultColWidth="9.140625" defaultRowHeight="12.75" x14ac:dyDescent="0.2"/>
  <cols>
    <col min="1" max="4" width="14.5703125" style="25" hidden="1" customWidth="1"/>
    <col min="5" max="6" width="8.85546875" style="25" hidden="1" customWidth="1"/>
    <col min="7" max="7" width="8.42578125" style="25" hidden="1" customWidth="1"/>
    <col min="8" max="8" width="15" style="13" customWidth="1"/>
    <col min="9" max="9" width="14.85546875" style="13" customWidth="1"/>
    <col min="10" max="10" width="11.42578125" style="25" hidden="1" customWidth="1"/>
    <col min="11" max="11" width="12" style="25" hidden="1" customWidth="1"/>
    <col min="12" max="12" width="47" style="25" customWidth="1"/>
    <col min="13" max="13" width="14.140625" style="25" customWidth="1"/>
    <col min="14" max="14" width="22.42578125" style="25" customWidth="1"/>
    <col min="15" max="15" width="12.42578125" style="209" customWidth="1"/>
    <col min="16" max="16" width="13.85546875" style="25" hidden="1" customWidth="1"/>
    <col min="17" max="17" width="12.85546875" style="25" hidden="1" customWidth="1"/>
    <col min="18" max="18" width="19.140625" style="25" customWidth="1"/>
    <col min="19" max="19" width="17" style="25" customWidth="1"/>
    <col min="20" max="20" width="20.5703125" style="25" customWidth="1"/>
    <col min="21" max="21" width="17" style="25" customWidth="1"/>
    <col min="22" max="22" width="13.85546875" style="25" customWidth="1"/>
    <col min="23" max="23" width="1.140625" style="17" customWidth="1"/>
    <col min="24" max="25" width="10" style="25" hidden="1" customWidth="1"/>
    <col min="26" max="26" width="10.85546875" style="13" customWidth="1"/>
    <col min="27" max="29" width="13.85546875" style="25" customWidth="1"/>
    <col min="30" max="30" width="18.85546875" style="25" customWidth="1"/>
    <col min="31" max="31" width="23.5703125" style="25" customWidth="1"/>
    <col min="32" max="34" width="13.85546875" style="25" customWidth="1"/>
    <col min="35" max="36" width="13.85546875" style="25" hidden="1" customWidth="1"/>
    <col min="37" max="39" width="13.85546875" style="25" customWidth="1"/>
    <col min="40" max="40" width="14.42578125" style="25" customWidth="1"/>
    <col min="41" max="41" width="13.85546875" style="25" customWidth="1"/>
    <col min="42" max="42" width="12.140625" style="25" customWidth="1"/>
    <col min="43" max="44" width="20.5703125" style="25" customWidth="1"/>
    <col min="45" max="45" width="11.42578125" style="25" customWidth="1"/>
    <col min="46" max="46" width="20.5703125" style="25" customWidth="1"/>
    <col min="47" max="47" width="12.5703125" style="17" hidden="1" customWidth="1"/>
    <col min="48" max="48" width="12.5703125" style="25" hidden="1" customWidth="1"/>
    <col min="49" max="50" width="8.42578125" style="25" hidden="1" customWidth="1"/>
    <col min="51" max="51" width="13.85546875" style="209" hidden="1" customWidth="1"/>
    <col min="52" max="52" width="14.5703125" style="25" hidden="1" customWidth="1"/>
    <col min="53" max="61" width="13.85546875" style="25" hidden="1" customWidth="1"/>
    <col min="62" max="62" width="9.5703125" style="25" hidden="1" customWidth="1"/>
    <col min="63" max="64" width="10.5703125" style="25" hidden="1" customWidth="1"/>
    <col min="65" max="65" width="13.5703125" style="25" hidden="1" customWidth="1"/>
    <col min="66" max="70" width="9.5703125" style="25" hidden="1" customWidth="1"/>
    <col min="71" max="71" width="1.140625" style="17" hidden="1" customWidth="1"/>
    <col min="72" max="73" width="14.5703125" style="25" hidden="1" customWidth="1"/>
    <col min="74" max="74" width="11" style="25" hidden="1" customWidth="1"/>
    <col min="75" max="75" width="11.42578125" style="25" hidden="1" customWidth="1"/>
    <col min="76" max="76" width="13.42578125" style="25" hidden="1" customWidth="1"/>
    <col min="77" max="77" width="9.42578125" style="25" hidden="1" customWidth="1"/>
    <col min="78" max="78" width="11.5703125" style="25" hidden="1" customWidth="1"/>
    <col min="79" max="79" width="8.5703125" style="25" hidden="1" customWidth="1"/>
    <col min="80" max="80" width="9.42578125" style="25" hidden="1" customWidth="1"/>
    <col min="81" max="81" width="11.42578125" style="25" hidden="1" customWidth="1"/>
    <col min="82" max="82" width="7.140625" style="25" hidden="1" customWidth="1"/>
    <col min="83" max="16384" width="9.140625" style="17"/>
  </cols>
  <sheetData>
    <row r="1" spans="1:82" ht="12.75" customHeight="1" x14ac:dyDescent="0.2">
      <c r="A1" s="13"/>
      <c r="B1" s="13"/>
      <c r="C1" s="13"/>
      <c r="D1" s="13"/>
      <c r="E1" s="13"/>
      <c r="F1" s="13"/>
      <c r="G1" s="13"/>
      <c r="H1" s="14"/>
      <c r="I1" s="15"/>
      <c r="J1" s="13"/>
      <c r="K1" s="13"/>
      <c r="L1" s="13"/>
      <c r="M1" s="13"/>
      <c r="N1" s="13"/>
      <c r="O1" s="16"/>
      <c r="P1" s="13"/>
      <c r="Q1" s="13"/>
      <c r="R1" s="13"/>
      <c r="S1" s="13"/>
      <c r="T1" s="13"/>
      <c r="U1" s="13"/>
      <c r="V1" s="13"/>
      <c r="W1" s="13"/>
      <c r="X1" s="13"/>
      <c r="Y1" s="13"/>
      <c r="Z1" s="14"/>
      <c r="AA1" s="13"/>
      <c r="AB1" s="13"/>
      <c r="AC1" s="13"/>
      <c r="AD1" s="13"/>
      <c r="AE1" s="13"/>
      <c r="AF1" s="13"/>
      <c r="AG1" s="13"/>
      <c r="AH1" s="13"/>
      <c r="AI1" s="13"/>
      <c r="AJ1" s="13"/>
      <c r="AK1" s="13"/>
      <c r="AL1" s="13"/>
      <c r="AM1" s="13"/>
      <c r="AN1" s="13"/>
      <c r="AO1" s="13"/>
      <c r="AP1" s="13"/>
      <c r="AQ1" s="13"/>
      <c r="AR1" s="13"/>
      <c r="AS1" s="13"/>
      <c r="AT1" s="13"/>
      <c r="AU1" s="13"/>
      <c r="AV1" s="13"/>
      <c r="AW1" s="13"/>
      <c r="AX1" s="13"/>
      <c r="AY1" s="16"/>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row>
    <row r="2" spans="1:82" ht="12.75" customHeight="1" x14ac:dyDescent="0.2">
      <c r="A2" s="13"/>
      <c r="B2" s="13"/>
      <c r="C2" s="13"/>
      <c r="D2" s="13"/>
      <c r="E2" s="13"/>
      <c r="F2" s="13"/>
      <c r="G2" s="13"/>
      <c r="H2" s="14"/>
      <c r="I2" s="15"/>
      <c r="J2" s="13"/>
      <c r="K2" s="13"/>
      <c r="L2" s="13"/>
      <c r="M2" s="13"/>
      <c r="N2" s="13"/>
      <c r="O2" s="16"/>
      <c r="P2" s="13"/>
      <c r="Q2" s="13"/>
      <c r="R2" s="13"/>
      <c r="S2" s="13"/>
      <c r="T2" s="13"/>
      <c r="U2" s="13"/>
      <c r="V2" s="13"/>
      <c r="W2" s="13"/>
      <c r="X2" s="13"/>
      <c r="Y2" s="13"/>
      <c r="Z2" s="14"/>
      <c r="AA2" s="13"/>
      <c r="AB2" s="13"/>
      <c r="AC2" s="13"/>
      <c r="AD2" s="13"/>
      <c r="AE2" s="13"/>
      <c r="AF2" s="13"/>
      <c r="AG2" s="13"/>
      <c r="AH2" s="13"/>
      <c r="AI2" s="13"/>
      <c r="AJ2" s="13"/>
      <c r="AK2" s="13"/>
      <c r="AL2" s="13"/>
      <c r="AM2" s="13"/>
      <c r="AN2" s="13"/>
      <c r="AO2" s="13"/>
      <c r="AP2" s="13"/>
      <c r="AQ2" s="13"/>
      <c r="AR2" s="13"/>
      <c r="AS2" s="13"/>
      <c r="AT2" s="13"/>
      <c r="AU2" s="13"/>
      <c r="AV2" s="13"/>
      <c r="AW2" s="13"/>
      <c r="AX2" s="13"/>
      <c r="AY2" s="16"/>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row>
    <row r="3" spans="1:82" ht="24.6" customHeight="1" x14ac:dyDescent="0.2">
      <c r="A3" s="13"/>
      <c r="B3" s="13"/>
      <c r="C3" s="13"/>
      <c r="D3" s="13"/>
      <c r="E3" s="13"/>
      <c r="F3" s="13"/>
      <c r="G3" s="13"/>
      <c r="J3" s="13"/>
      <c r="K3" s="13"/>
      <c r="L3" s="18"/>
      <c r="M3" s="19"/>
      <c r="N3" s="20"/>
      <c r="O3" s="16"/>
      <c r="P3" s="21" t="s">
        <v>15</v>
      </c>
      <c r="Q3" s="13"/>
      <c r="R3" s="22" t="s">
        <v>16</v>
      </c>
      <c r="S3" s="13"/>
      <c r="T3" s="23"/>
      <c r="U3" s="24" t="s">
        <v>17</v>
      </c>
      <c r="V3" s="13"/>
      <c r="W3" s="13"/>
      <c r="Y3" s="13"/>
      <c r="AA3" s="26" t="s">
        <v>18</v>
      </c>
      <c r="AC3" s="13"/>
      <c r="AD3" s="13"/>
      <c r="AE3" s="13"/>
      <c r="AG3" s="13"/>
      <c r="AH3" s="13"/>
      <c r="AI3" s="13"/>
      <c r="AJ3" s="13"/>
      <c r="AK3" s="13"/>
      <c r="AL3" s="13"/>
      <c r="AN3" s="27" t="s">
        <v>19</v>
      </c>
      <c r="AO3" s="13"/>
      <c r="AP3" s="13"/>
      <c r="AQ3" s="13"/>
      <c r="AR3" s="13"/>
      <c r="AS3" s="13"/>
      <c r="AT3" s="13"/>
      <c r="AU3" s="13"/>
      <c r="AV3" s="13"/>
      <c r="AW3" s="13"/>
      <c r="AX3" s="13"/>
      <c r="AY3" s="28"/>
      <c r="AZ3" s="29"/>
      <c r="BA3" s="30" t="s">
        <v>20</v>
      </c>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row>
    <row r="4" spans="1:82" ht="12.75" customHeight="1" x14ac:dyDescent="0.2">
      <c r="A4" s="13"/>
      <c r="B4" s="13"/>
      <c r="C4" s="13"/>
      <c r="D4" s="13"/>
      <c r="E4" s="13"/>
      <c r="F4" s="13"/>
      <c r="G4" s="13"/>
      <c r="J4" s="13"/>
      <c r="K4" s="13"/>
      <c r="L4" s="13"/>
      <c r="M4" s="31" t="b">
        <f>OR(COUNTIF($L15:$L101,"*"&amp;"Petty Cash"&amp;"*")&gt;0,COUNTIF($L15:$L101,"*"&amp;" OPC "&amp;"*")&gt;0)</f>
        <v>0</v>
      </c>
      <c r="N4" s="17"/>
      <c r="O4" s="16"/>
      <c r="P4" s="13" t="s">
        <v>21</v>
      </c>
      <c r="Q4" s="13"/>
      <c r="R4" s="13"/>
      <c r="S4" s="13"/>
      <c r="T4" s="13"/>
      <c r="U4" s="13"/>
      <c r="V4" s="13"/>
      <c r="W4" s="13"/>
      <c r="X4" s="13"/>
      <c r="Y4" s="13"/>
      <c r="AA4" s="13"/>
      <c r="AB4" s="13"/>
      <c r="AC4" s="13"/>
      <c r="AD4" s="13"/>
      <c r="AE4" s="13"/>
      <c r="AF4" s="13"/>
      <c r="AG4" s="13"/>
      <c r="AH4" s="13"/>
      <c r="AI4" s="13"/>
      <c r="AJ4" s="13"/>
      <c r="AK4" s="13"/>
      <c r="AL4" s="13"/>
      <c r="AM4" s="13"/>
      <c r="AN4" s="13"/>
      <c r="AO4" s="13"/>
      <c r="AP4" s="13"/>
      <c r="AQ4" s="13"/>
      <c r="AR4" s="13"/>
      <c r="AS4" s="13"/>
      <c r="AT4" s="13"/>
      <c r="AU4" s="13"/>
      <c r="AV4" s="13"/>
      <c r="AW4" s="13"/>
      <c r="AX4" s="13"/>
      <c r="AY4" s="16"/>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row>
    <row r="5" spans="1:82" ht="12.75" customHeight="1" x14ac:dyDescent="0.2">
      <c r="A5" s="13"/>
      <c r="B5" s="13"/>
      <c r="C5" s="13"/>
      <c r="D5" s="13"/>
      <c r="E5" s="13"/>
      <c r="F5" s="13"/>
      <c r="G5" s="13"/>
      <c r="J5" s="13"/>
      <c r="K5" s="13"/>
      <c r="L5" s="13"/>
      <c r="M5" s="24" t="s">
        <v>22</v>
      </c>
      <c r="N5" s="13"/>
      <c r="O5" s="16"/>
      <c r="P5" s="13"/>
      <c r="Q5" s="32">
        <f ca="1">TODAY()</f>
        <v>44153</v>
      </c>
      <c r="R5" s="13"/>
      <c r="S5" s="13"/>
      <c r="T5" s="13"/>
      <c r="U5" s="13"/>
      <c r="V5" s="13"/>
      <c r="W5" s="13"/>
      <c r="X5" s="13"/>
      <c r="Y5" s="13"/>
      <c r="AA5" s="13"/>
      <c r="AB5" s="13"/>
      <c r="AC5" s="13"/>
      <c r="AD5" s="13"/>
      <c r="AE5" s="13"/>
      <c r="AF5" s="13"/>
      <c r="AG5" s="13"/>
      <c r="AH5" s="13"/>
      <c r="AI5" s="13" t="s">
        <v>21</v>
      </c>
      <c r="AJ5" s="13"/>
      <c r="AK5" s="13"/>
      <c r="AL5" s="13"/>
      <c r="AM5" s="13"/>
      <c r="AN5" s="13"/>
      <c r="AO5" s="13"/>
      <c r="AP5" s="13"/>
      <c r="AQ5" s="13"/>
      <c r="AR5" s="13"/>
      <c r="AS5" s="13"/>
      <c r="AT5" s="13"/>
      <c r="AU5" s="13"/>
      <c r="AV5" s="13"/>
      <c r="AW5" s="13"/>
      <c r="AX5" s="13"/>
      <c r="AY5" s="16" t="s">
        <v>21</v>
      </c>
      <c r="AZ5" s="13"/>
      <c r="BA5" s="13"/>
      <c r="BB5" s="13"/>
      <c r="BC5" s="13"/>
      <c r="BD5" s="13"/>
      <c r="BE5" s="13"/>
      <c r="BF5" s="13"/>
      <c r="BG5" s="13"/>
      <c r="BH5" s="13"/>
      <c r="BI5" s="13"/>
      <c r="BJ5" s="13"/>
      <c r="BK5" s="13" t="s">
        <v>21</v>
      </c>
      <c r="BL5" s="13"/>
      <c r="BM5" s="13"/>
      <c r="BN5" s="13"/>
      <c r="BO5" s="13"/>
      <c r="BP5" s="13"/>
      <c r="BQ5" s="13"/>
      <c r="BR5" s="13"/>
      <c r="BS5" s="13"/>
      <c r="BT5" s="13"/>
      <c r="BU5" s="13"/>
      <c r="BV5" s="13"/>
      <c r="BW5" s="13"/>
      <c r="BX5" s="13"/>
      <c r="BY5" s="13"/>
      <c r="BZ5" s="13"/>
      <c r="CA5" s="13"/>
      <c r="CB5" s="13"/>
      <c r="CC5" s="13"/>
      <c r="CD5" s="13"/>
    </row>
    <row r="6" spans="1:82" ht="6" customHeight="1" x14ac:dyDescent="0.2">
      <c r="A6" s="13"/>
      <c r="B6" s="13"/>
      <c r="C6" s="13"/>
      <c r="D6" s="13"/>
      <c r="E6" s="13"/>
      <c r="F6" s="13"/>
      <c r="G6" s="13"/>
      <c r="J6" s="13"/>
      <c r="K6" s="13"/>
      <c r="L6" s="13"/>
      <c r="M6" s="13"/>
      <c r="N6" s="13"/>
      <c r="O6" s="16"/>
      <c r="P6" s="13"/>
      <c r="Q6" s="13"/>
      <c r="R6" s="13"/>
      <c r="S6" s="13"/>
      <c r="T6" s="13"/>
      <c r="U6" s="13"/>
      <c r="V6" s="13"/>
      <c r="W6" s="13"/>
      <c r="X6" s="13"/>
      <c r="Y6" s="13"/>
      <c r="AA6" s="13"/>
      <c r="AB6" s="13"/>
      <c r="AC6" s="13"/>
      <c r="AD6" s="13"/>
      <c r="AE6" s="13"/>
      <c r="AF6" s="13"/>
      <c r="AG6" s="13"/>
      <c r="AH6" s="13"/>
      <c r="AI6" s="13"/>
      <c r="AJ6" s="13"/>
      <c r="AK6" s="13"/>
      <c r="AL6" s="13"/>
      <c r="AM6" s="13"/>
      <c r="AN6" s="13"/>
      <c r="AO6" s="13"/>
      <c r="AP6" s="13"/>
      <c r="AQ6" s="13"/>
      <c r="AR6" s="13"/>
      <c r="AS6" s="13"/>
      <c r="AT6" s="13"/>
      <c r="AU6" s="13"/>
      <c r="AV6" s="13"/>
      <c r="AW6" s="13"/>
      <c r="AX6" s="13"/>
      <c r="AY6" s="16"/>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row>
    <row r="7" spans="1:82" ht="14.25" customHeight="1" x14ac:dyDescent="0.2">
      <c r="A7" s="33"/>
      <c r="B7" s="33"/>
      <c r="C7" s="33"/>
      <c r="D7" s="33"/>
      <c r="E7" s="33"/>
      <c r="F7" s="33"/>
      <c r="G7" s="33"/>
      <c r="J7" s="33"/>
      <c r="K7" s="33"/>
      <c r="L7" s="33"/>
      <c r="M7" s="33"/>
      <c r="N7" s="570" t="s">
        <v>23</v>
      </c>
      <c r="O7" s="570"/>
      <c r="P7" s="570"/>
      <c r="Q7" s="570"/>
      <c r="R7" s="570"/>
      <c r="S7" s="570"/>
      <c r="T7" s="570"/>
      <c r="U7" s="33"/>
      <c r="V7" s="33"/>
      <c r="W7" s="33"/>
      <c r="X7" s="33"/>
      <c r="Y7" s="33"/>
      <c r="AA7" s="33"/>
      <c r="AB7" s="570" t="s">
        <v>24</v>
      </c>
      <c r="AC7" s="570"/>
      <c r="AD7" s="570"/>
      <c r="AE7" s="570"/>
      <c r="AF7" s="570"/>
      <c r="AG7" s="570"/>
      <c r="AH7" s="570"/>
      <c r="AI7" s="570"/>
      <c r="AJ7" s="570"/>
      <c r="AK7" s="570"/>
      <c r="AL7" s="570"/>
      <c r="AM7" s="571" t="s">
        <v>25</v>
      </c>
      <c r="AN7" s="572"/>
      <c r="AO7" s="572"/>
      <c r="AP7" s="572"/>
      <c r="AQ7" s="572"/>
      <c r="AR7" s="34"/>
      <c r="AS7" s="33"/>
      <c r="AT7" s="34"/>
      <c r="AU7" s="33"/>
      <c r="AV7" s="33"/>
      <c r="AW7" s="33"/>
      <c r="AX7" s="33"/>
      <c r="AY7" s="32">
        <f ca="1">TODAY()</f>
        <v>44153</v>
      </c>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row>
    <row r="8" spans="1:82" s="40" customFormat="1" ht="12.75" customHeight="1" x14ac:dyDescent="0.2">
      <c r="A8" s="35" t="s">
        <v>26</v>
      </c>
      <c r="B8" s="35"/>
      <c r="C8" s="35"/>
      <c r="D8" s="36"/>
      <c r="E8" s="37"/>
      <c r="F8" s="37"/>
      <c r="G8" s="38" t="s">
        <v>27</v>
      </c>
      <c r="H8" s="37" t="s">
        <v>28</v>
      </c>
      <c r="I8" s="37"/>
      <c r="J8" s="37" t="s">
        <v>29</v>
      </c>
      <c r="K8" s="37"/>
      <c r="L8" s="37"/>
      <c r="M8" s="37"/>
      <c r="N8" s="37"/>
      <c r="O8" s="39"/>
      <c r="P8" s="37"/>
      <c r="Q8" s="37"/>
      <c r="R8" s="37"/>
      <c r="S8" s="37"/>
      <c r="T8" s="37"/>
      <c r="U8" s="37"/>
      <c r="V8" s="37"/>
      <c r="X8" s="37" t="s">
        <v>30</v>
      </c>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9"/>
      <c r="AZ8" s="37"/>
      <c r="BA8" s="37"/>
      <c r="BB8" s="37"/>
      <c r="BC8" s="37"/>
      <c r="BD8" s="37"/>
      <c r="BE8" s="37"/>
      <c r="BF8" s="37"/>
      <c r="BG8" s="37"/>
      <c r="BH8" s="37"/>
      <c r="BI8" s="37"/>
      <c r="BJ8" s="37"/>
      <c r="BK8" s="37"/>
      <c r="BL8" s="37"/>
      <c r="BM8" s="37"/>
      <c r="BN8" s="37"/>
      <c r="BO8" s="37"/>
      <c r="BP8" s="37"/>
      <c r="BQ8" s="37"/>
      <c r="BR8" s="37"/>
      <c r="BT8" s="41" t="s">
        <v>31</v>
      </c>
      <c r="BU8" s="35"/>
      <c r="BV8" s="37"/>
      <c r="BW8" s="37"/>
      <c r="BX8" s="37"/>
      <c r="BY8" s="37"/>
      <c r="BZ8" s="37"/>
      <c r="CA8" s="42" t="s">
        <v>32</v>
      </c>
      <c r="CB8" s="37"/>
      <c r="CC8" s="37"/>
      <c r="CD8" s="37"/>
    </row>
    <row r="9" spans="1:82" s="40" customFormat="1" ht="30" customHeight="1" thickBot="1" x14ac:dyDescent="0.25">
      <c r="A9" s="21" t="s">
        <v>33</v>
      </c>
      <c r="B9" s="21" t="s">
        <v>34</v>
      </c>
      <c r="C9" s="21" t="s">
        <v>35</v>
      </c>
      <c r="D9" s="21" t="s">
        <v>36</v>
      </c>
      <c r="E9" s="43" t="s">
        <v>37</v>
      </c>
      <c r="F9" s="43" t="s">
        <v>38</v>
      </c>
      <c r="G9" s="44" t="s">
        <v>39</v>
      </c>
      <c r="H9" s="45" t="s">
        <v>40</v>
      </c>
      <c r="I9" s="46" t="s">
        <v>41</v>
      </c>
      <c r="J9" s="47" t="s">
        <v>42</v>
      </c>
      <c r="K9" s="21" t="s">
        <v>43</v>
      </c>
      <c r="L9" s="46" t="s">
        <v>44</v>
      </c>
      <c r="M9" s="48" t="s">
        <v>45</v>
      </c>
      <c r="N9" s="49" t="s">
        <v>46</v>
      </c>
      <c r="O9" s="50" t="s">
        <v>47</v>
      </c>
      <c r="P9" s="51" t="s">
        <v>48</v>
      </c>
      <c r="Q9" s="51" t="s">
        <v>49</v>
      </c>
      <c r="R9" s="49" t="s">
        <v>50</v>
      </c>
      <c r="S9" s="49" t="s">
        <v>51</v>
      </c>
      <c r="T9" s="52" t="s">
        <v>52</v>
      </c>
      <c r="U9" s="46" t="s">
        <v>53</v>
      </c>
      <c r="V9" s="46" t="s">
        <v>54</v>
      </c>
      <c r="X9" s="51" t="s">
        <v>55</v>
      </c>
      <c r="Y9" s="43" t="s">
        <v>56</v>
      </c>
      <c r="Z9" s="46" t="s">
        <v>57</v>
      </c>
      <c r="AA9" s="46" t="s">
        <v>58</v>
      </c>
      <c r="AB9" s="46" t="s">
        <v>59</v>
      </c>
      <c r="AC9" s="46" t="s">
        <v>60</v>
      </c>
      <c r="AD9" s="46" t="s">
        <v>61</v>
      </c>
      <c r="AE9" s="46" t="s">
        <v>62</v>
      </c>
      <c r="AF9" s="49" t="s">
        <v>63</v>
      </c>
      <c r="AG9" s="49" t="s">
        <v>64</v>
      </c>
      <c r="AH9" s="49" t="s">
        <v>65</v>
      </c>
      <c r="AI9" s="43" t="s">
        <v>66</v>
      </c>
      <c r="AJ9" s="43" t="s">
        <v>67</v>
      </c>
      <c r="AK9" s="49" t="s">
        <v>68</v>
      </c>
      <c r="AL9" s="49" t="s">
        <v>69</v>
      </c>
      <c r="AM9" s="52" t="s">
        <v>70</v>
      </c>
      <c r="AN9" s="53" t="s">
        <v>71</v>
      </c>
      <c r="AO9" s="49" t="s">
        <v>72</v>
      </c>
      <c r="AP9" s="54" t="s">
        <v>73</v>
      </c>
      <c r="AQ9" s="52" t="s">
        <v>74</v>
      </c>
      <c r="AR9" s="27" t="s">
        <v>75</v>
      </c>
      <c r="AS9" s="55" t="s">
        <v>76</v>
      </c>
      <c r="AT9" s="27" t="s">
        <v>3201</v>
      </c>
      <c r="AU9" s="56" t="s">
        <v>77</v>
      </c>
      <c r="AV9" s="43" t="s">
        <v>78</v>
      </c>
      <c r="AW9" s="43" t="s">
        <v>79</v>
      </c>
      <c r="AX9" s="43" t="s">
        <v>80</v>
      </c>
      <c r="AY9" s="57" t="s">
        <v>81</v>
      </c>
      <c r="AZ9" s="43" t="s">
        <v>82</v>
      </c>
      <c r="BA9" s="43" t="s">
        <v>83</v>
      </c>
      <c r="BB9" s="43" t="s">
        <v>84</v>
      </c>
      <c r="BC9" s="43" t="s">
        <v>85</v>
      </c>
      <c r="BD9" s="43" t="s">
        <v>86</v>
      </c>
      <c r="BE9" s="43" t="s">
        <v>87</v>
      </c>
      <c r="BF9" s="43" t="s">
        <v>88</v>
      </c>
      <c r="BG9" s="43" t="s">
        <v>89</v>
      </c>
      <c r="BH9" s="51" t="s">
        <v>90</v>
      </c>
      <c r="BI9" s="43" t="s">
        <v>91</v>
      </c>
      <c r="BJ9" s="44" t="s">
        <v>92</v>
      </c>
      <c r="BK9" s="43" t="s">
        <v>93</v>
      </c>
      <c r="BL9" s="44" t="s">
        <v>94</v>
      </c>
      <c r="BM9" s="43" t="s">
        <v>95</v>
      </c>
      <c r="BN9" s="43" t="s">
        <v>96</v>
      </c>
      <c r="BO9" s="44" t="s">
        <v>97</v>
      </c>
      <c r="BP9" s="43" t="s">
        <v>98</v>
      </c>
      <c r="BQ9" s="43" t="s">
        <v>99</v>
      </c>
      <c r="BR9" s="43" t="s">
        <v>100</v>
      </c>
      <c r="BT9" s="21" t="s">
        <v>101</v>
      </c>
      <c r="BU9" s="47" t="s">
        <v>102</v>
      </c>
      <c r="BV9" s="43" t="s">
        <v>103</v>
      </c>
      <c r="BW9" s="43" t="s">
        <v>104</v>
      </c>
      <c r="BX9" s="51" t="s">
        <v>105</v>
      </c>
      <c r="BY9" s="51" t="s">
        <v>106</v>
      </c>
      <c r="BZ9" s="43" t="s">
        <v>107</v>
      </c>
      <c r="CA9" s="58" t="s">
        <v>108</v>
      </c>
      <c r="CB9" s="58" t="s">
        <v>109</v>
      </c>
      <c r="CC9" s="43" t="s">
        <v>110</v>
      </c>
      <c r="CD9" s="51" t="s">
        <v>111</v>
      </c>
    </row>
    <row r="10" spans="1:82" s="40" customFormat="1" ht="20.25" hidden="1" customHeight="1" thickBot="1" x14ac:dyDescent="0.25">
      <c r="A10" s="59" t="s">
        <v>112</v>
      </c>
      <c r="B10" s="59"/>
      <c r="C10" s="59"/>
      <c r="D10" s="59"/>
      <c r="E10" s="59" t="s">
        <v>29</v>
      </c>
      <c r="F10" s="59" t="s">
        <v>113</v>
      </c>
      <c r="G10" s="59"/>
      <c r="H10" s="60"/>
      <c r="I10" s="61" t="s">
        <v>29</v>
      </c>
      <c r="J10" s="59" t="s">
        <v>114</v>
      </c>
      <c r="K10" s="59"/>
      <c r="L10" s="59"/>
      <c r="M10" s="59"/>
      <c r="N10" s="59"/>
      <c r="O10" s="62"/>
      <c r="P10" s="59"/>
      <c r="Q10" s="59"/>
      <c r="R10" s="59"/>
      <c r="S10" s="59"/>
      <c r="T10" s="59"/>
      <c r="U10" s="59" t="s">
        <v>115</v>
      </c>
      <c r="V10" s="59"/>
      <c r="X10" s="59" t="s">
        <v>114</v>
      </c>
      <c r="Y10" s="59"/>
      <c r="Z10" s="61" t="s">
        <v>116</v>
      </c>
      <c r="AA10" s="59"/>
      <c r="AB10" s="59"/>
      <c r="AC10" s="59"/>
      <c r="AD10" s="59"/>
      <c r="AE10" s="59"/>
      <c r="AF10" s="59"/>
      <c r="AG10" s="59"/>
      <c r="AH10" s="59"/>
      <c r="AI10" s="59"/>
      <c r="AJ10" s="59"/>
      <c r="AK10" s="59"/>
      <c r="AL10" s="59"/>
      <c r="AM10" s="59"/>
      <c r="AN10" s="59"/>
      <c r="AO10" s="59"/>
      <c r="AP10" s="59"/>
      <c r="AQ10" s="59"/>
      <c r="AR10" s="59"/>
      <c r="AS10" s="59"/>
      <c r="AT10" s="59"/>
      <c r="AU10" s="59"/>
      <c r="AV10" s="59" t="s">
        <v>117</v>
      </c>
      <c r="AW10" s="59" t="s">
        <v>117</v>
      </c>
      <c r="AX10" s="59" t="s">
        <v>116</v>
      </c>
      <c r="AY10" s="62"/>
      <c r="AZ10" s="59"/>
      <c r="BA10" s="59"/>
      <c r="BB10" s="59"/>
      <c r="BC10" s="59"/>
      <c r="BD10" s="59"/>
      <c r="BE10" s="59"/>
      <c r="BF10" s="59"/>
      <c r="BG10" s="59"/>
      <c r="BH10" s="59"/>
      <c r="BI10" s="59"/>
      <c r="BJ10" s="59"/>
      <c r="BK10" s="59"/>
      <c r="BL10" s="59"/>
      <c r="BM10" s="59"/>
      <c r="BN10" s="59"/>
      <c r="BO10" s="59" t="s">
        <v>117</v>
      </c>
      <c r="BP10" s="59" t="s">
        <v>117</v>
      </c>
      <c r="BQ10" s="59" t="s">
        <v>116</v>
      </c>
      <c r="BR10" s="59"/>
      <c r="BT10" s="59"/>
      <c r="BU10" s="59"/>
      <c r="BV10" s="59"/>
      <c r="BW10" s="59"/>
      <c r="BX10" s="59"/>
      <c r="BY10" s="59" t="s">
        <v>118</v>
      </c>
      <c r="BZ10" s="59" t="s">
        <v>119</v>
      </c>
      <c r="CA10" s="59"/>
      <c r="CB10" s="59"/>
      <c r="CC10" s="59"/>
      <c r="CD10" s="59"/>
    </row>
    <row r="11" spans="1:82" s="40" customFormat="1" ht="30" hidden="1" customHeight="1" thickBot="1" x14ac:dyDescent="0.25">
      <c r="A11" s="21"/>
      <c r="B11" s="21"/>
      <c r="C11" s="21"/>
      <c r="D11" s="21"/>
      <c r="E11" s="43"/>
      <c r="F11" s="43"/>
      <c r="G11" s="44"/>
      <c r="H11" s="45"/>
      <c r="I11" s="46"/>
      <c r="J11" s="47" t="s">
        <v>120</v>
      </c>
      <c r="K11" s="21"/>
      <c r="L11" s="46"/>
      <c r="M11" s="48"/>
      <c r="N11" s="49"/>
      <c r="O11" s="50"/>
      <c r="P11" s="51"/>
      <c r="Q11" s="43"/>
      <c r="R11" s="49"/>
      <c r="S11" s="49"/>
      <c r="T11" s="52"/>
      <c r="U11" s="46"/>
      <c r="V11" s="46"/>
      <c r="X11" s="51" t="s">
        <v>120</v>
      </c>
      <c r="Y11" s="43"/>
      <c r="Z11" s="46"/>
      <c r="AA11" s="46"/>
      <c r="AB11" s="46"/>
      <c r="AC11" s="46"/>
      <c r="AD11" s="46"/>
      <c r="AE11" s="46"/>
      <c r="AF11" s="49"/>
      <c r="AG11" s="49"/>
      <c r="AH11" s="49"/>
      <c r="AI11" s="43"/>
      <c r="AJ11" s="43"/>
      <c r="AK11" s="49"/>
      <c r="AL11" s="49"/>
      <c r="AM11" s="52"/>
      <c r="AN11" s="53"/>
      <c r="AO11" s="49"/>
      <c r="AP11" s="54"/>
      <c r="AQ11" s="52"/>
      <c r="AR11" s="27"/>
      <c r="AS11" s="55"/>
      <c r="AT11" s="27"/>
      <c r="AU11" s="43"/>
      <c r="AV11" s="43"/>
      <c r="AW11" s="43"/>
      <c r="AX11" s="43"/>
      <c r="AY11" s="57"/>
      <c r="AZ11" s="43"/>
      <c r="BA11" s="43"/>
      <c r="BB11" s="43"/>
      <c r="BC11" s="43"/>
      <c r="BD11" s="43"/>
      <c r="BE11" s="43"/>
      <c r="BF11" s="43"/>
      <c r="BG11" s="43"/>
      <c r="BH11" s="51"/>
      <c r="BI11" s="43"/>
      <c r="BJ11" s="44"/>
      <c r="BK11" s="43"/>
      <c r="BL11" s="44"/>
      <c r="BM11" s="43"/>
      <c r="BN11" s="43"/>
      <c r="BO11" s="43"/>
      <c r="BP11" s="43"/>
      <c r="BQ11" s="43"/>
      <c r="BR11" s="43"/>
      <c r="BT11" s="21"/>
      <c r="BU11" s="47"/>
      <c r="BV11" s="43"/>
      <c r="BW11" s="43"/>
      <c r="BX11" s="51"/>
      <c r="BY11" s="51"/>
      <c r="BZ11" s="43"/>
      <c r="CA11" s="43"/>
      <c r="CB11" s="51"/>
      <c r="CC11" s="43"/>
      <c r="CD11" s="51"/>
    </row>
    <row r="12" spans="1:82" s="77" customFormat="1" ht="73.5" customHeight="1" x14ac:dyDescent="0.2">
      <c r="A12" s="63"/>
      <c r="B12" s="63"/>
      <c r="C12" s="63"/>
      <c r="D12" s="63"/>
      <c r="E12" s="64" t="s">
        <v>121</v>
      </c>
      <c r="F12" s="65" t="s">
        <v>122</v>
      </c>
      <c r="G12" s="65" t="s">
        <v>123</v>
      </c>
      <c r="H12" s="66" t="s">
        <v>124</v>
      </c>
      <c r="I12" s="65" t="s">
        <v>125</v>
      </c>
      <c r="J12" s="65" t="s">
        <v>126</v>
      </c>
      <c r="K12" s="65" t="s">
        <v>127</v>
      </c>
      <c r="L12" s="65" t="s">
        <v>128</v>
      </c>
      <c r="M12" s="65" t="s">
        <v>129</v>
      </c>
      <c r="N12" s="65" t="s">
        <v>130</v>
      </c>
      <c r="O12" s="67" t="s">
        <v>131</v>
      </c>
      <c r="P12" s="68" t="s">
        <v>132</v>
      </c>
      <c r="Q12" s="64" t="s">
        <v>133</v>
      </c>
      <c r="R12" s="65" t="s">
        <v>134</v>
      </c>
      <c r="S12" s="65" t="s">
        <v>134</v>
      </c>
      <c r="T12" s="65" t="s">
        <v>135</v>
      </c>
      <c r="U12" s="65" t="s">
        <v>136</v>
      </c>
      <c r="V12" s="65" t="s">
        <v>137</v>
      </c>
      <c r="W12" s="69"/>
      <c r="X12" s="65" t="s">
        <v>126</v>
      </c>
      <c r="Y12" s="65" t="s">
        <v>127</v>
      </c>
      <c r="Z12" s="70" t="s">
        <v>138</v>
      </c>
      <c r="AA12" s="65" t="s">
        <v>139</v>
      </c>
      <c r="AB12" s="65" t="s">
        <v>140</v>
      </c>
      <c r="AC12" s="65" t="s">
        <v>141</v>
      </c>
      <c r="AD12" s="65" t="s">
        <v>142</v>
      </c>
      <c r="AE12" s="65" t="s">
        <v>143</v>
      </c>
      <c r="AF12" s="65" t="s">
        <v>144</v>
      </c>
      <c r="AG12" s="65" t="s">
        <v>144</v>
      </c>
      <c r="AH12" s="65" t="s">
        <v>144</v>
      </c>
      <c r="AI12" s="65" t="s">
        <v>145</v>
      </c>
      <c r="AJ12" s="65" t="s">
        <v>145</v>
      </c>
      <c r="AK12" s="65" t="s">
        <v>146</v>
      </c>
      <c r="AL12" s="65" t="s">
        <v>147</v>
      </c>
      <c r="AM12" s="71" t="s">
        <v>148</v>
      </c>
      <c r="AN12" s="71" t="s">
        <v>149</v>
      </c>
      <c r="AO12" s="71" t="s">
        <v>150</v>
      </c>
      <c r="AP12" s="71" t="s">
        <v>151</v>
      </c>
      <c r="AQ12" s="65" t="s">
        <v>152</v>
      </c>
      <c r="AR12" s="65" t="s">
        <v>153</v>
      </c>
      <c r="AS12" s="65" t="s">
        <v>154</v>
      </c>
      <c r="AT12" s="65" t="s">
        <v>155</v>
      </c>
      <c r="AU12" s="72" t="s">
        <v>156</v>
      </c>
      <c r="AV12" s="72" t="s">
        <v>157</v>
      </c>
      <c r="AW12" s="573" t="s">
        <v>158</v>
      </c>
      <c r="AX12" s="574"/>
      <c r="AY12" s="73"/>
      <c r="AZ12" s="63" t="s">
        <v>159</v>
      </c>
      <c r="BA12" s="573" t="s">
        <v>160</v>
      </c>
      <c r="BB12" s="574"/>
      <c r="BC12" s="574"/>
      <c r="BD12" s="574"/>
      <c r="BE12" s="574"/>
      <c r="BF12" s="574"/>
      <c r="BG12" s="574"/>
      <c r="BH12" s="574"/>
      <c r="BI12" s="574"/>
      <c r="BJ12" s="575"/>
      <c r="BK12" s="576" t="s">
        <v>161</v>
      </c>
      <c r="BL12" s="577"/>
      <c r="BM12" s="578"/>
      <c r="BN12" s="74" t="s">
        <v>162</v>
      </c>
      <c r="BO12" s="567" t="s">
        <v>160</v>
      </c>
      <c r="BP12" s="568"/>
      <c r="BQ12" s="569"/>
      <c r="BR12" s="75" t="s">
        <v>163</v>
      </c>
      <c r="BS12" s="69"/>
      <c r="BT12" s="63"/>
      <c r="BU12" s="76"/>
      <c r="BV12" s="65" t="s">
        <v>164</v>
      </c>
      <c r="BW12" s="65" t="s">
        <v>165</v>
      </c>
      <c r="BX12" s="65" t="s">
        <v>166</v>
      </c>
      <c r="BY12" s="65" t="s">
        <v>118</v>
      </c>
      <c r="BZ12" s="65" t="s">
        <v>167</v>
      </c>
      <c r="CA12" s="65" t="s">
        <v>126</v>
      </c>
      <c r="CB12" s="65"/>
      <c r="CC12" s="65" t="s">
        <v>168</v>
      </c>
      <c r="CD12" s="65" t="s">
        <v>169</v>
      </c>
    </row>
    <row r="13" spans="1:82" s="40" customFormat="1" ht="12.75" customHeight="1" thickBot="1" x14ac:dyDescent="0.25">
      <c r="A13" s="78"/>
      <c r="B13" s="78"/>
      <c r="C13" s="78"/>
      <c r="D13" s="78"/>
      <c r="E13" s="79" t="str">
        <f ca="1">IFERROR(IF(OFFSET(J13,0,2)="","",IF(OFFSET(J13,0,-1)="","",OFFSET(J13,0,-1))),"")</f>
        <v>Supplier</v>
      </c>
      <c r="F13" s="79" t="str">
        <f ca="1">IFERROR(IF(OFFSET(J13,0,2)="","",IF(OFFSET(J13,0,-1)="","", VLOOKUP(OFFSET(J13,0,-1),Lists!$H$10:$I$15,2,FALSE))),"")</f>
        <v>VENDOR</v>
      </c>
      <c r="G13" s="79" t="str">
        <f ca="1">IFERROR(IF(OFFSET(J13,0,8)="","",VLOOKUP(OFFSET(J13,0,8),Lists!$P$3:$Q$16,2,FALSE)),"")</f>
        <v>PR</v>
      </c>
      <c r="H13" s="80" t="s">
        <v>170</v>
      </c>
      <c r="I13" s="81" t="s">
        <v>29</v>
      </c>
      <c r="J13" s="79" t="s">
        <v>171</v>
      </c>
      <c r="K13" s="79"/>
      <c r="L13" s="82" t="s">
        <v>172</v>
      </c>
      <c r="M13" s="83"/>
      <c r="N13" s="84"/>
      <c r="O13" s="83">
        <v>326598</v>
      </c>
      <c r="P13" s="79"/>
      <c r="Q13" s="79" t="s">
        <v>173</v>
      </c>
      <c r="R13" s="85" t="s">
        <v>174</v>
      </c>
      <c r="S13" s="85" t="s">
        <v>175</v>
      </c>
      <c r="T13" s="86" t="s">
        <v>176</v>
      </c>
      <c r="U13" s="87" t="s">
        <v>115</v>
      </c>
      <c r="V13" s="86" t="s">
        <v>177</v>
      </c>
      <c r="X13" s="88" t="s">
        <v>171</v>
      </c>
      <c r="Y13" s="89"/>
      <c r="Z13" s="87" t="s">
        <v>116</v>
      </c>
      <c r="AA13" s="85" t="s">
        <v>178</v>
      </c>
      <c r="AB13" s="85" t="s">
        <v>179</v>
      </c>
      <c r="AC13" s="90" t="s">
        <v>180</v>
      </c>
      <c r="AD13" s="85" t="str">
        <f ca="1">IF(OFFSET(J13,0,-1)="Non Staff Traveller", "NST", IF(OFFSET(X13,0,5)="","",IF(OFFSET(X13,0,2)="Yes",IF(LEN(OFFSET(X13,0,5))&lt;=9,CONCATENATE(UPPER(OFFSET(X13,0,5))," (LOA)"),IF(LEN(OFFSET(X13,0,5))=OR(10,11),CONCATENATE(UPPER(OFFSET(X13,0,5))," LOA"),CONCATENATE(LEFT(UPPER(OFFSET(X13,0,5)),11)," LOA"))),LEFT(UPPER(OFFSET(X13,0,5)),15))))</f>
        <v>ASMARA</v>
      </c>
      <c r="AE13" s="86" t="s">
        <v>181</v>
      </c>
      <c r="AF13" s="86" t="s">
        <v>182</v>
      </c>
      <c r="AG13" s="86"/>
      <c r="AH13" s="86"/>
      <c r="AI13" s="88"/>
      <c r="AJ13" s="89"/>
      <c r="AK13" s="85" t="s">
        <v>183</v>
      </c>
      <c r="AL13" s="86" t="s">
        <v>184</v>
      </c>
      <c r="AM13" s="91" t="s">
        <v>185</v>
      </c>
      <c r="AN13" s="86" t="s">
        <v>184</v>
      </c>
      <c r="AO13" s="92" t="s">
        <v>185</v>
      </c>
      <c r="AP13" s="86" t="s">
        <v>186</v>
      </c>
      <c r="AQ13" s="85" t="s">
        <v>187</v>
      </c>
      <c r="AR13" s="85" t="s">
        <v>187</v>
      </c>
      <c r="AS13" s="87" t="s">
        <v>188</v>
      </c>
      <c r="AT13" s="85" t="s">
        <v>189</v>
      </c>
      <c r="AU13" s="88" t="s">
        <v>190</v>
      </c>
      <c r="AV13" s="88" t="str">
        <f ca="1">IF(OFFSET(X13,0,3)="", "", IF(OR(OFFSET(J13,0,-1)="Individual", OFFSET(J13,0,-1)="Non Staff Traveller", OFFSET(J13,0,-1)="Petty Cash"), "No", "Yes"))</f>
        <v>Yes</v>
      </c>
      <c r="AW13" s="88" t="s">
        <v>117</v>
      </c>
      <c r="AX13" s="88"/>
      <c r="AY13" s="93" t="s">
        <v>191</v>
      </c>
      <c r="AZ13" s="94" t="str">
        <f ca="1">IF(OFFSET(AZ13,0,-22,)="","",OFFSET(AZ13,0,-22,))</f>
        <v>ASMARA</v>
      </c>
      <c r="BA13" s="95" t="str">
        <f t="shared" ref="BA13:BE28" ca="1" si="0">IF(OFFSET(BA13,0,-14,)="","",OFFSET(BA13,0,-14,))</f>
        <v>00291</v>
      </c>
      <c r="BB13" s="95" t="str">
        <f t="shared" ca="1" si="0"/>
        <v>0123456</v>
      </c>
      <c r="BC13" s="95" t="str">
        <f t="shared" ca="1" si="0"/>
        <v>00291</v>
      </c>
      <c r="BD13" s="95" t="str">
        <f t="shared" ca="1" si="0"/>
        <v>9876543</v>
      </c>
      <c r="BE13" s="94" t="str">
        <f t="shared" ca="1" si="0"/>
        <v>email@email.com</v>
      </c>
      <c r="BF13" s="94" t="str">
        <f ca="1">IF(OFFSET(BF13,0,-14)="","",IF(NOT(OFFSET(J13,0,-1)="Non Staff Traveller"),"E-mail",""))</f>
        <v>E-mail</v>
      </c>
      <c r="BG13" s="94" t="str">
        <f ca="1">IF(OFFSET(BG13,0,-15)="","",IF(NOT(OFFSET(J13,0,-1)="Non Staff Traveller"),OFFSET(BG13,0,-15),""))</f>
        <v>email@email.com</v>
      </c>
      <c r="BH13" s="94" t="str">
        <f ca="1">IF(OFFSET(BH13,0,-16)="","",IF(OFFSET(J13,0,-1)="Non Staff Traveller","E-mail",""))</f>
        <v/>
      </c>
      <c r="BI13" s="94" t="str">
        <f ca="1">IF(OFFSET(BI13,0,-17)="","",IF(OFFSET(J13,0,-1)="Non Staff Traveller",OFFSET(BI13,0,-17),""))</f>
        <v/>
      </c>
      <c r="BJ13" s="88" t="str">
        <f ca="1">IF(OFFSET(BJ13,0,-17)="","",OFFSET(BJ13,0,-17))</f>
        <v>ERN</v>
      </c>
      <c r="BK13" s="94" t="str">
        <f ca="1">IF(OFFSET(X13,0,3)="", "",IF(OFFSET(J13,0,-1)="Direct Beneficiary", "Receipt",IF(OFFSET(X13,0,2)="Yes", "Receipt", IF(OFFSET(X13,0,2)="No", "[BLANK]", ""))))</f>
        <v>[BLANK]</v>
      </c>
      <c r="BL13" s="94" t="str">
        <f ca="1">IF(BK13="","",BK13)</f>
        <v>[BLANK]</v>
      </c>
      <c r="BM13" s="94" t="str">
        <f ca="1">IF(OFFSET(X13,0,3)="", "",IF(OFFSET(J13,0,-1)="Direct Beneficiary", "Receipt", IF(OFFSET(X13,0,2)="Yes", "Receipt", IF(OFFSET(X13,0,2)="No", "Purchase Order", ""))))</f>
        <v>Purchase Order</v>
      </c>
      <c r="BN13" s="94" t="str">
        <f ca="1">IFERROR(IF(OFFSET(X13,0,3)="", "", IF(OR(OFFSET(X13,0,2)="Yes",OFFSET(J13,0,-1)="Direct Beneficiary"), IF(OFFSET(X13,0,3)="FAO - HQ and RO", VLOOKUP(OFFSET(X13,0,4), Lists!$B$3:$C$255, 2, FALSE), VLOOKUP(OFFSET(X13,0,3),Lists!$D$3:$E$121,2,FALSE)),"")),"")</f>
        <v/>
      </c>
      <c r="BO13" s="94" t="str">
        <f t="shared" ref="BO13:BQ28" ca="1" si="1">IF(AV13="","",AV13)</f>
        <v>Yes</v>
      </c>
      <c r="BP13" s="94" t="str">
        <f t="shared" si="1"/>
        <v>Yes</v>
      </c>
      <c r="BQ13" s="94" t="str">
        <f t="shared" si="1"/>
        <v/>
      </c>
      <c r="BR13" s="94"/>
      <c r="BT13" s="79"/>
      <c r="BU13" s="79"/>
      <c r="BV13" s="96"/>
      <c r="BW13" s="96"/>
      <c r="BX13" s="88"/>
      <c r="BY13" s="88"/>
      <c r="BZ13" s="88"/>
      <c r="CA13" s="96"/>
      <c r="CB13" s="88"/>
      <c r="CC13" s="96"/>
      <c r="CD13" s="88"/>
    </row>
    <row r="14" spans="1:82" s="40" customFormat="1" ht="27" thickTop="1" thickBot="1" x14ac:dyDescent="0.25">
      <c r="A14" s="78"/>
      <c r="B14" s="78"/>
      <c r="C14" s="78"/>
      <c r="D14" s="78"/>
      <c r="E14" s="97" t="str">
        <f ca="1">IFERROR(IF(OFFSET(J14,0,2)="","",IF(OFFSET(J14,0,-1)="","",OFFSET(J14,0,-1))),"")</f>
        <v>Supplier</v>
      </c>
      <c r="F14" s="97" t="str">
        <f ca="1">IFERROR(IF(OFFSET(J14,0,2)="","",IF(OFFSET(J14,0,-1)="","", VLOOKUP(OFFSET(J14,0,-1),Lists!$H$10:$I$15,2,FALSE))),"")</f>
        <v>VENDOR</v>
      </c>
      <c r="G14" s="97" t="str">
        <f ca="1">IFERROR(IF(OFFSET(J14,0,8)="","",VLOOKUP(OFFSET(J14,0,8),Lists!$P$3:$Q$16,2,FALSE)),"")</f>
        <v>IN</v>
      </c>
      <c r="H14" s="98" t="s">
        <v>192</v>
      </c>
      <c r="I14" s="99" t="s">
        <v>29</v>
      </c>
      <c r="J14" s="97" t="s">
        <v>171</v>
      </c>
      <c r="K14" s="97"/>
      <c r="L14" s="100" t="s">
        <v>193</v>
      </c>
      <c r="M14" s="101"/>
      <c r="N14" s="102"/>
      <c r="O14" s="101"/>
      <c r="P14" s="97"/>
      <c r="Q14" s="97"/>
      <c r="R14" s="103" t="s">
        <v>194</v>
      </c>
      <c r="S14" s="103" t="s">
        <v>195</v>
      </c>
      <c r="T14" s="104" t="s">
        <v>196</v>
      </c>
      <c r="U14" s="105" t="s">
        <v>197</v>
      </c>
      <c r="V14" s="104" t="s">
        <v>198</v>
      </c>
      <c r="X14" s="106" t="s">
        <v>171</v>
      </c>
      <c r="Y14" s="107"/>
      <c r="Z14" s="105" t="s">
        <v>117</v>
      </c>
      <c r="AA14" s="103" t="s">
        <v>199</v>
      </c>
      <c r="AB14" s="103" t="s">
        <v>200</v>
      </c>
      <c r="AC14" s="108" t="s">
        <v>201</v>
      </c>
      <c r="AD14" s="103" t="str">
        <f ca="1">IF(OFFSET(J14,0,-1)="Non Staff Traveller", "NST", IF(OFFSET(X14,0,5)="","",IF(OFFSET(X14,0,2)="Yes",IF(LEN(OFFSET(X14,0,5))&lt;=9,CONCATENATE(UPPER(OFFSET(X14,0,5))," (LOA)"),IF(LEN(OFFSET(X14,0,5))=OR(10,11),CONCATENATE(UPPER(OFFSET(X14,0,5))," LOA"),CONCATENATE(LEFT(UPPER(OFFSET(X14,0,5)),11)," LOA"))),LEFT(UPPER(OFFSET(X14,0,5)),15))))</f>
        <v>ROME (LOA)</v>
      </c>
      <c r="AE14" s="104" t="s">
        <v>202</v>
      </c>
      <c r="AF14" s="104"/>
      <c r="AG14" s="104"/>
      <c r="AH14" s="104"/>
      <c r="AI14" s="106"/>
      <c r="AJ14" s="107"/>
      <c r="AK14" s="103" t="s">
        <v>203</v>
      </c>
      <c r="AL14" s="109" t="s">
        <v>204</v>
      </c>
      <c r="AM14" s="110" t="str">
        <f>IFERROR(VLOOKUP(LOOKUP(2,1/(AB14:AB101&lt;&gt;""),AB14:AB101),Lists!$B$3:$F$255,5,0),"0039")</f>
        <v>0039</v>
      </c>
      <c r="AN14" s="111" t="s">
        <v>205</v>
      </c>
      <c r="AO14" s="112"/>
      <c r="AP14" s="104"/>
      <c r="AQ14" s="103" t="s">
        <v>206</v>
      </c>
      <c r="AR14" s="103" t="s">
        <v>207</v>
      </c>
      <c r="AS14" s="105" t="s">
        <v>208</v>
      </c>
      <c r="AT14" s="103" t="s">
        <v>209</v>
      </c>
      <c r="AU14" s="97" t="s">
        <v>210</v>
      </c>
      <c r="AV14" s="106" t="str">
        <f ca="1">IF(OFFSET(X14,0,3)="", "", IF(OR(OFFSET(J14,0,-1)="Individual", OFFSET(J14,0,-1)="Non Staff Traveller", OFFSET(J14,0,-1)="Petty Cash"), "No", "Yes"))</f>
        <v>Yes</v>
      </c>
      <c r="AW14" s="106" t="str">
        <f ca="1">IF(AY14="",IF(AZ14="","","Yes"),"No")</f>
        <v>Yes</v>
      </c>
      <c r="AX14" s="106"/>
      <c r="AY14" s="113"/>
      <c r="AZ14" s="114" t="str">
        <f ca="1">IF(OFFSET(AZ14,0,-22,)="","",OFFSET(AZ14,0,-22,))</f>
        <v>ROME (LOA)</v>
      </c>
      <c r="BA14" s="115" t="str">
        <f t="shared" ca="1" si="0"/>
        <v>0039</v>
      </c>
      <c r="BB14" s="115" t="str">
        <f t="shared" ca="1" si="0"/>
        <v>0657051</v>
      </c>
      <c r="BC14" s="115" t="str">
        <f t="shared" ca="1" si="0"/>
        <v/>
      </c>
      <c r="BD14" s="115" t="str">
        <f t="shared" ca="1" si="0"/>
        <v/>
      </c>
      <c r="BE14" s="114" t="str">
        <f t="shared" ca="1" si="0"/>
        <v>example@gmail.com</v>
      </c>
      <c r="BF14" s="114" t="str">
        <f ca="1">IF(OFFSET(BF14,0,-14)="","",IF(NOT(OFFSET(J14,0,-1)="Non Staff Traveller"),"E-mail",""))</f>
        <v>E-mail</v>
      </c>
      <c r="BG14" s="114" t="str">
        <f ca="1">IF(OFFSET(BG14,0,-15)="","",IF(NOT(OFFSET(J14,0,-1)="Non Staff Traveller"),OFFSET(BG14,0,-15),""))</f>
        <v>example2@gmail.com</v>
      </c>
      <c r="BH14" s="114" t="str">
        <f ca="1">IF(OFFSET(BH14,0,-16)="","",IF(OFFSET(J14,0,-1)="Non Staff Traveller","E-mail",""))</f>
        <v/>
      </c>
      <c r="BI14" s="114" t="str">
        <f ca="1">IF(OFFSET(BI14,0,-17)="","",IF(OFFSET(J14,0,-1)="Non Staff Traveller",OFFSET(BI14,0,-17),""))</f>
        <v/>
      </c>
      <c r="BJ14" s="106" t="str">
        <f ca="1">IF(OFFSET(BJ14,0,-17)="","",OFFSET(BJ14,0,-17))</f>
        <v>USD</v>
      </c>
      <c r="BK14" s="114" t="str">
        <f t="shared" ref="BK14" ca="1" si="2">IF(OFFSET(X14,0,3)="", "",IF(OFFSET(J14,0,-1)="Direct Beneficiary", "Receipt",IF(OFFSET(X14,0,2)="Yes", "Receipt", IF(OFFSET(X14,0,2)="No", "[BLANK]", ""))))</f>
        <v>Receipt</v>
      </c>
      <c r="BL14" s="114" t="str">
        <f ca="1">IF(BK14="","",BK14)</f>
        <v>Receipt</v>
      </c>
      <c r="BM14" s="114" t="str">
        <f t="shared" ref="BM14" ca="1" si="3">IF(OFFSET(X14,0,3)="", "",IF(OFFSET(J14,0,-1)="Direct Beneficiary", "Receipt", IF(OFFSET(X14,0,2)="Yes", "Receipt", IF(OFFSET(X14,0,2)="No", "Purchase Order", ""))))</f>
        <v>Receipt</v>
      </c>
      <c r="BN14" s="114" t="str">
        <f ca="1">IFERROR(IF(OFFSET(X14,0,3)="", "", IF(OR(OFFSET(X14,0,2)="Yes",OFFSET(J14,0,-1)="Direct Beneficiary"), IF(OFFSET(X14,0,3)="FAO - HQ and RO", VLOOKUP(OFFSET(X14,0,4), Lists!$B$3:$C$255, 2, FALSE), VLOOKUP(OFFSET(X14,0,3),Lists!$D$3:$E$121,2,FALSE)),"")),"")</f>
        <v>HQ</v>
      </c>
      <c r="BO14" s="114" t="str">
        <f t="shared" ca="1" si="1"/>
        <v>Yes</v>
      </c>
      <c r="BP14" s="114" t="str">
        <f t="shared" ca="1" si="1"/>
        <v>Yes</v>
      </c>
      <c r="BQ14" s="114" t="str">
        <f t="shared" si="1"/>
        <v/>
      </c>
      <c r="BR14" s="114"/>
      <c r="BT14" s="97"/>
      <c r="BU14" s="97"/>
      <c r="BV14" s="116"/>
      <c r="BW14" s="116"/>
      <c r="BX14" s="106"/>
      <c r="BY14" s="106"/>
      <c r="BZ14" s="106"/>
      <c r="CA14" s="116"/>
      <c r="CB14" s="106"/>
      <c r="CC14" s="116"/>
      <c r="CD14" s="106"/>
    </row>
    <row r="15" spans="1:82" s="40" customFormat="1" ht="25.5" x14ac:dyDescent="0.2">
      <c r="A15" s="78"/>
      <c r="B15" s="78"/>
      <c r="C15" s="78"/>
      <c r="D15" s="78"/>
      <c r="E15" s="117" t="str">
        <f ca="1">IFERROR(IF(OFFSET(J15,0,2)="","",IF(OFFSET(J15,0,-1)="","",OFFSET(J15,0,-1))),"")</f>
        <v/>
      </c>
      <c r="F15" s="118" t="str">
        <f ca="1">IFERROR(IF(OFFSET(J15,0,2)="","",IF(OFFSET(J15,0,-1)="","", VLOOKUP(OFFSET(J15,0,-1),Lists!$H$10:$I$15,2,FALSE))),"")</f>
        <v/>
      </c>
      <c r="G15" s="119" t="str">
        <f ca="1">IFERROR(IF(OFFSET(J15,0,8)="","",VLOOKUP(OFFSET(J15,0,8),Lists!$P$3:$Q$16,2,FALSE)),"")</f>
        <v/>
      </c>
      <c r="H15" s="120" t="s">
        <v>211</v>
      </c>
      <c r="I15" s="121" t="s">
        <v>29</v>
      </c>
      <c r="J15" s="122"/>
      <c r="K15" s="122"/>
      <c r="L15" s="123"/>
      <c r="M15" s="122"/>
      <c r="N15" s="123"/>
      <c r="O15" s="122"/>
      <c r="P15" s="124"/>
      <c r="Q15" s="125"/>
      <c r="R15" s="126"/>
      <c r="S15" s="126"/>
      <c r="T15" s="127"/>
      <c r="U15" s="124"/>
      <c r="V15" s="127"/>
      <c r="W15" s="128"/>
      <c r="X15" s="124"/>
      <c r="Y15" s="122"/>
      <c r="Z15" s="124"/>
      <c r="AA15" s="126"/>
      <c r="AB15" s="129"/>
      <c r="AC15" s="130"/>
      <c r="AD15" s="556" t="str">
        <f ca="1">IF(OFFSET(J15,0,-1)="Non Staff Traveller", "NST", IF(OFFSET(X15,0,5)="","",IF(OFFSET(X15,0,2)="Yes",IF(LEN(OFFSET(X15,0,5))&lt;=9,CONCATENATE(UPPER(OFFSET(X15,0,5))," (LOA)"),IF(LEN(OFFSET(X15,0,5))=OR(10,11),CONCATENATE(UPPER(OFFSET(X15,0,5))," LOA"),CONCATENATE(LEFT(UPPER(OFFSET(X15,0,5)),11)," LOA"))),LEFT(UPPER(OFFSET(X15,0,5)),15))))</f>
        <v/>
      </c>
      <c r="AE15" s="127"/>
      <c r="AF15" s="127"/>
      <c r="AG15" s="127"/>
      <c r="AH15" s="127"/>
      <c r="AI15" s="126"/>
      <c r="AJ15" s="126"/>
      <c r="AK15" s="126"/>
      <c r="AL15" s="127"/>
      <c r="AM15" s="131"/>
      <c r="AN15" s="127"/>
      <c r="AO15" s="131"/>
      <c r="AP15" s="127"/>
      <c r="AQ15" s="129"/>
      <c r="AR15" s="126"/>
      <c r="AS15" s="124"/>
      <c r="AT15" s="126"/>
      <c r="AU15" s="132"/>
      <c r="AV15" s="132" t="str">
        <f ca="1">IF(OFFSET(X15,0,3)="", "", IF(OR(OFFSET(J15,0,-1)="Individual", OFFSET(J15,0,-1)="Non Staff Traveller", OFFSET(J15,0,-1)="Petty Cash"), "No", "Yes"))</f>
        <v/>
      </c>
      <c r="AW15" s="132"/>
      <c r="AX15" s="132"/>
      <c r="AY15" s="133"/>
      <c r="AZ15" s="134" t="str">
        <f ca="1">IF(OFFSET(AZ15,0,-22,)="","",OFFSET(AZ15,0,-22,))</f>
        <v/>
      </c>
      <c r="BA15" s="135" t="str">
        <f ca="1">IF(OFFSET(BA15,0,-14,)="","",OFFSET(BA15,0,-14,))</f>
        <v/>
      </c>
      <c r="BB15" s="135" t="str">
        <f ca="1">IF(OFFSET(BB15,0,-14,)="","",OFFSET(BB15,0,-14,))</f>
        <v/>
      </c>
      <c r="BC15" s="135" t="str">
        <f t="shared" ca="1" si="0"/>
        <v/>
      </c>
      <c r="BD15" s="135" t="str">
        <f t="shared" ca="1" si="0"/>
        <v/>
      </c>
      <c r="BE15" s="136" t="str">
        <f t="shared" ca="1" si="0"/>
        <v/>
      </c>
      <c r="BF15" s="134" t="str">
        <f ca="1">IF(OFFSET(BF15,0,-14)="","",IF(NOT(OFFSET(J15,0,-1)="Non Staff Traveller"),"E-mail",""))</f>
        <v/>
      </c>
      <c r="BG15" s="134" t="str">
        <f ca="1">IF(OFFSET(BG15,0,-15)="","",IF(NOT(OFFSET(J15,0,-1)="Non Staff Traveller"),OFFSET(BG15,0,-15),""))</f>
        <v/>
      </c>
      <c r="BH15" s="135" t="str">
        <f ca="1">IF(OFFSET(BH15,0,-16)="","",IF(OFFSET(J15,0,-1)="Non Staff Traveller","E-mail",""))</f>
        <v/>
      </c>
      <c r="BI15" s="135" t="str">
        <f ca="1">IF(OFFSET(BI15,0,-17)="","",IF(OFFSET(J15,0,-1)="Non Staff Traveller",OFFSET(BI15,0,-17),""))</f>
        <v/>
      </c>
      <c r="BJ15" s="132" t="str">
        <f ca="1">IF(OFFSET(BJ15,0,-17)="","",OFFSET(BJ15,0,-17))</f>
        <v/>
      </c>
      <c r="BK15" s="523" t="str">
        <f ca="1">IF(OFFSET(X15,0,3)="", "",IF(OFFSET(J15,0,-1)="BENEFICIARIES (GRANT)", "Receipt",IF(OFFSET(X15,0,2)="Yes", "Receipt", IF(OFFSET(X15,0,2)="No", "[BLANK]", ""))))</f>
        <v/>
      </c>
      <c r="BL15" s="136" t="str">
        <f ca="1">IF(BK15="","",BK15)</f>
        <v/>
      </c>
      <c r="BM15" s="134" t="str">
        <f ca="1">IF(OFFSET(X15,0,3)="", "",IF(OFFSET(J15,0,-1)="BENEFICIARIES (GRANT)", "Receipt", IF(OFFSET(X15,0,2)="Yes", "Receipt", IF(OFFSET(X15,0,2)="No", "Purchase Order", ""))))</f>
        <v/>
      </c>
      <c r="BN15" s="134" t="str">
        <f ca="1">IFERROR(IF(OFFSET(X15,0,3)="", "", IF(OR(OFFSET(X15,0,2)="Yes",OFFSET(J15,0,-1)="BENEFICIARIES (GRANT)"), IF(OFFSET(X15,0,3)="FAO - HQ and RO", VLOOKUP(OFFSET(X15,0,4), Lists!$B$3:$C$255, 2, FALSE), VLOOKUP(OFFSET(X15,0,3),Lists!$D$3:$E$121,2,FALSE)),"")),"")</f>
        <v/>
      </c>
      <c r="BO15" s="134" t="str">
        <f ca="1">IF(AV15="","",AV15)</f>
        <v/>
      </c>
      <c r="BP15" s="134" t="str">
        <f t="shared" si="1"/>
        <v/>
      </c>
      <c r="BQ15" s="134" t="str">
        <f t="shared" si="1"/>
        <v/>
      </c>
      <c r="BR15" s="134"/>
      <c r="BT15" s="137"/>
      <c r="BU15" s="137"/>
      <c r="BV15" s="138"/>
      <c r="BW15" s="138"/>
      <c r="BX15" s="132"/>
      <c r="BY15" s="132" t="str">
        <f ca="1">IF(OFFSET(J15,0,2)="", "", "From Supplier")</f>
        <v/>
      </c>
      <c r="BZ15" s="132" t="str">
        <f ca="1">IF(OFFSET(J15,0,2)="", "", "File")</f>
        <v/>
      </c>
      <c r="CA15" s="138" t="str">
        <f ca="1">IF(OFFSET(AU15,0,-1,)="","","Create")</f>
        <v/>
      </c>
      <c r="CB15" s="132"/>
      <c r="CC15" s="138" t="str">
        <f ca="1">IF(OFFSET(AU15,0,-1,)="","","Email for invoices")</f>
        <v/>
      </c>
      <c r="CD15" s="132"/>
    </row>
    <row r="16" spans="1:82" s="40" customFormat="1" ht="25.5" x14ac:dyDescent="0.2">
      <c r="A16" s="78"/>
      <c r="B16" s="78"/>
      <c r="C16" s="78"/>
      <c r="D16" s="78"/>
      <c r="E16" s="118" t="str">
        <f t="shared" ref="E16:E79" ca="1" si="4">IFERROR(IF(OFFSET(J16,0,2)="","",IF(OFFSET(J16,0,-1)="","",OFFSET(J16,0,-1))),"")</f>
        <v/>
      </c>
      <c r="F16" s="118" t="str">
        <f ca="1">IFERROR(IF(OFFSET(J16,0,2)="","",IF(OFFSET(J16,0,-1)="","", VLOOKUP(OFFSET(J16,0,-1),Lists!$H$10:$I$15,2,FALSE))),"")</f>
        <v/>
      </c>
      <c r="G16" s="139" t="str">
        <f ca="1">IFERROR(IF(OFFSET(J16,0,8)="","",VLOOKUP(OFFSET(J16,0,8),Lists!$P$3:$Q$16,2,FALSE)),"")</f>
        <v/>
      </c>
      <c r="H16" s="140" t="s">
        <v>212</v>
      </c>
      <c r="I16" s="121"/>
      <c r="J16" s="141"/>
      <c r="K16" s="142"/>
      <c r="L16" s="143"/>
      <c r="M16" s="142"/>
      <c r="N16" s="144"/>
      <c r="O16" s="142"/>
      <c r="P16" s="145"/>
      <c r="Q16" s="146"/>
      <c r="R16" s="129"/>
      <c r="S16" s="129"/>
      <c r="T16" s="127"/>
      <c r="U16" s="145" t="str">
        <f ca="1">IF(OFFSET(J16,0,2)="","",IF(OFFSET(J16,0,-1)="","", IF(VLOOKUP(OFFSET(J16,0,-1),Lists!$H$10:$J$15,3,FALSE)=0,"",VLOOKUP(OFFSET(J16,0,-1),Lists!$H$10:$J$15,3,FALSE))))</f>
        <v/>
      </c>
      <c r="V16" s="147"/>
      <c r="W16" s="128"/>
      <c r="X16" s="145"/>
      <c r="Y16" s="142"/>
      <c r="Z16" s="145"/>
      <c r="AA16" s="129"/>
      <c r="AB16" s="129"/>
      <c r="AC16" s="148"/>
      <c r="AD16" s="520" t="str">
        <f t="shared" ref="AD16:AD79" ca="1" si="5">IF(OFFSET(J16,0,-1)="Non Staff Traveller", "NST", IF(OFFSET(X16,0,5)="","",IF(OFFSET(J16,0,-1)="BENEFICIARIES (GRANT)",CONCATENATE(UPPER(OFFSET(X16,0,5))," (DBG)"),IF(OFFSET(X16,0,2)="Yes",IF(LEN(OFFSET(X16,0,5))&lt;=9,CONCATENATE(UPPER(OFFSET(X16,0,5))," (LOA)"),IF(LEN(OFFSET(X16,0,5))=OR(10,11),CONCATENATE(UPPER(OFFSET(X16,0,5))," LOA"),CONCATENATE(LEFT(UPPER(OFFSET(X16,0,5)),11)," LOA"))),LEFT(UPPER(OFFSET(X16,0,5)),15)))))</f>
        <v/>
      </c>
      <c r="AE16" s="147"/>
      <c r="AF16" s="147"/>
      <c r="AG16" s="147"/>
      <c r="AH16" s="147"/>
      <c r="AI16" s="129"/>
      <c r="AJ16" s="129"/>
      <c r="AK16" s="129"/>
      <c r="AL16" s="147"/>
      <c r="AM16" s="149"/>
      <c r="AN16" s="147"/>
      <c r="AO16" s="149"/>
      <c r="AP16" s="147"/>
      <c r="AQ16" s="129"/>
      <c r="AR16" s="129"/>
      <c r="AS16" s="145"/>
      <c r="AT16" s="129"/>
      <c r="AU16" s="150"/>
      <c r="AV16" s="150" t="str">
        <f t="shared" ref="AV16:AV79" ca="1" si="6">IF(OFFSET(X16,0,3)="", "", IF(OR(OFFSET(J16,0,-1)="Individual", OFFSET(J16,0,-1)="Non Staff Traveller", OFFSET(J16,0,-1)="Petty Cash"), "No", "Yes"))</f>
        <v/>
      </c>
      <c r="AW16" s="150"/>
      <c r="AX16" s="150"/>
      <c r="AY16" s="151"/>
      <c r="AZ16" s="136" t="str">
        <f t="shared" ref="AZ16:AZ79" ca="1" si="7">IF(OFFSET(AZ16,0,-22,)="","",OFFSET(AZ16,0,-22,))</f>
        <v/>
      </c>
      <c r="BA16" s="152" t="str">
        <f t="shared" ref="BA16:BE74" ca="1" si="8">IF(OFFSET(BA16,0,-14,)="","",OFFSET(BA16,0,-14,))</f>
        <v/>
      </c>
      <c r="BB16" s="152" t="str">
        <f t="shared" ca="1" si="8"/>
        <v/>
      </c>
      <c r="BC16" s="152" t="str">
        <f t="shared" ca="1" si="0"/>
        <v/>
      </c>
      <c r="BD16" s="152" t="str">
        <f t="shared" ca="1" si="0"/>
        <v/>
      </c>
      <c r="BE16" s="136" t="str">
        <f t="shared" ca="1" si="0"/>
        <v/>
      </c>
      <c r="BF16" s="136" t="str">
        <f t="shared" ref="BF16:BF79" ca="1" si="9">IF(OFFSET(BF16,0,-14)="","",IF(NOT(OFFSET(J16,0,-1)="Non Staff Traveller"),"E-mail",""))</f>
        <v/>
      </c>
      <c r="BG16" s="136" t="str">
        <f t="shared" ref="BG16:BG79" ca="1" si="10">IF(OFFSET(BG16,0,-15)="","",IF(NOT(OFFSET(J16,0,-1)="Non Staff Traveller"),OFFSET(BG16,0,-15),""))</f>
        <v/>
      </c>
      <c r="BH16" s="136" t="str">
        <f t="shared" ref="BH16:BH79" ca="1" si="11">IF(OFFSET(BH16,0,-16)="","",IF(OFFSET(J16,0,-1)="Non Staff Traveller","E-mail",""))</f>
        <v/>
      </c>
      <c r="BI16" s="136" t="str">
        <f t="shared" ref="BI16:BI79" ca="1" si="12">IF(OFFSET(BI16,0,-17)="","",IF(OFFSET(J16,0,-1)="Non Staff Traveller",OFFSET(BI16,0,-17),""))</f>
        <v/>
      </c>
      <c r="BJ16" s="150" t="str">
        <f t="shared" ref="BJ16:BJ79" ca="1" si="13">IF(OFFSET(BJ16,0,-17)="","",OFFSET(BJ16,0,-17))</f>
        <v/>
      </c>
      <c r="BK16" s="523" t="str">
        <f t="shared" ref="BK16:BK79" ca="1" si="14">IF(OFFSET(X16,0,3)="", "",IF(OFFSET(J16,0,-1)="BENEFICIARIES (GRANT)", "Receipt",IF(OFFSET(X16,0,2)="Yes", "Receipt", IF(OFFSET(X16,0,2)="No", "[BLANK]", ""))))</f>
        <v/>
      </c>
      <c r="BL16" s="136" t="str">
        <f t="shared" ref="BL16:BL79" ca="1" si="15">IF(BK16="","",BK16)</f>
        <v/>
      </c>
      <c r="BM16" s="134" t="str">
        <f t="shared" ref="BM16:BM79" ca="1" si="16">IF(OFFSET(X16,0,3)="", "",IF(OFFSET(J16,0,-1)="BENEFICIARIES (GRANT)", "Receipt", IF(OFFSET(X16,0,2)="Yes", "Receipt", IF(OFFSET(X16,0,2)="No", "Purchase Order", ""))))</f>
        <v/>
      </c>
      <c r="BN16" s="134" t="str">
        <f ca="1">IFERROR(IF(OFFSET(X16,0,3)="", "", IF(OR(OFFSET(X16,0,2)="Yes",OFFSET(J16,0,-1)="BENEFICIARIES (GRANT)"), IF(OFFSET(X16,0,3)="FAO - HQ and RO", VLOOKUP(OFFSET(X16,0,4), Lists!$B$3:$C$255, 2, FALSE), VLOOKUP(OFFSET(X16,0,3),Lists!$D$3:$E$121,2,FALSE)),"")),"")</f>
        <v/>
      </c>
      <c r="BO16" s="134" t="str">
        <f t="shared" ref="BO16:BQ79" ca="1" si="17">IF(AV16="","",AV16)</f>
        <v/>
      </c>
      <c r="BP16" s="134" t="str">
        <f t="shared" si="1"/>
        <v/>
      </c>
      <c r="BQ16" s="134" t="str">
        <f t="shared" si="1"/>
        <v/>
      </c>
      <c r="BR16" s="134"/>
      <c r="BT16" s="153"/>
      <c r="BU16" s="153"/>
      <c r="BV16" s="154"/>
      <c r="BW16" s="154"/>
      <c r="BX16" s="150"/>
      <c r="BY16" s="150" t="str">
        <f t="shared" ref="BY16:BY79" ca="1" si="18">IF(OFFSET(J16,0,2)="", "", "From Supplier")</f>
        <v/>
      </c>
      <c r="BZ16" s="150" t="str">
        <f t="shared" ref="BZ16:BZ79" ca="1" si="19">IF(OFFSET(J16,0,2)="", "", "File")</f>
        <v/>
      </c>
      <c r="CA16" s="154" t="str">
        <f t="shared" ref="CA16:CA79" ca="1" si="20">IF(OFFSET(AU16,0,-1,)="","","Create")</f>
        <v/>
      </c>
      <c r="CB16" s="150"/>
      <c r="CC16" s="154" t="str">
        <f t="shared" ref="CC16:CC79" ca="1" si="21">IF(OFFSET(AU16,0,-1,)="","","Email for invoices")</f>
        <v/>
      </c>
      <c r="CD16" s="150"/>
    </row>
    <row r="17" spans="1:82" s="40" customFormat="1" x14ac:dyDescent="0.2">
      <c r="A17" s="78"/>
      <c r="B17" s="78"/>
      <c r="C17" s="78"/>
      <c r="D17" s="78"/>
      <c r="E17" s="118" t="str">
        <f t="shared" ca="1" si="4"/>
        <v/>
      </c>
      <c r="F17" s="118" t="str">
        <f ca="1">IFERROR(IF(OFFSET(J17,0,2)="","",IF(OFFSET(J17,0,-1)="","", VLOOKUP(OFFSET(J17,0,-1),Lists!$H$10:$I$15,2,FALSE))),"")</f>
        <v/>
      </c>
      <c r="G17" s="139" t="str">
        <f ca="1">IFERROR(IF(OFFSET(J17,0,8)="","",VLOOKUP(OFFSET(J17,0,8),Lists!$P$3:$Q$16,2,FALSE)),"")</f>
        <v/>
      </c>
      <c r="H17" s="140" t="s">
        <v>213</v>
      </c>
      <c r="I17" s="121"/>
      <c r="J17" s="141"/>
      <c r="K17" s="142"/>
      <c r="L17" s="143"/>
      <c r="M17" s="142"/>
      <c r="N17" s="144"/>
      <c r="O17" s="142"/>
      <c r="P17" s="145"/>
      <c r="Q17" s="146"/>
      <c r="R17" s="129"/>
      <c r="S17" s="129"/>
      <c r="T17" s="147"/>
      <c r="U17" s="145" t="str">
        <f ca="1">IF(OFFSET(J17,0,2)="","",IF(OFFSET(J17,0,-1)="","", IF(VLOOKUP(OFFSET(J17,0,-1),Lists!$H$10:$J$15,3,FALSE)=0,"",VLOOKUP(OFFSET(J17,0,-1),Lists!$H$10:$J$15,3,FALSE))))</f>
        <v/>
      </c>
      <c r="V17" s="147"/>
      <c r="W17" s="128"/>
      <c r="X17" s="145"/>
      <c r="Y17" s="142"/>
      <c r="Z17" s="145"/>
      <c r="AA17" s="129"/>
      <c r="AB17" s="129"/>
      <c r="AC17" s="148"/>
      <c r="AD17" s="520" t="str">
        <f t="shared" ca="1" si="5"/>
        <v/>
      </c>
      <c r="AE17" s="147"/>
      <c r="AF17" s="147"/>
      <c r="AG17" s="147"/>
      <c r="AH17" s="147"/>
      <c r="AI17" s="129"/>
      <c r="AJ17" s="129"/>
      <c r="AK17" s="129"/>
      <c r="AL17" s="147"/>
      <c r="AM17" s="149"/>
      <c r="AN17" s="147"/>
      <c r="AO17" s="149"/>
      <c r="AP17" s="147"/>
      <c r="AQ17" s="129"/>
      <c r="AR17" s="129"/>
      <c r="AS17" s="145"/>
      <c r="AT17" s="129"/>
      <c r="AU17" s="150"/>
      <c r="AV17" s="150" t="str">
        <f t="shared" ca="1" si="6"/>
        <v/>
      </c>
      <c r="AW17" s="150"/>
      <c r="AX17" s="150"/>
      <c r="AY17" s="151"/>
      <c r="AZ17" s="136" t="str">
        <f t="shared" ca="1" si="7"/>
        <v/>
      </c>
      <c r="BA17" s="152" t="str">
        <f t="shared" ca="1" si="8"/>
        <v/>
      </c>
      <c r="BB17" s="152" t="str">
        <f t="shared" ca="1" si="8"/>
        <v/>
      </c>
      <c r="BC17" s="152" t="str">
        <f t="shared" ca="1" si="0"/>
        <v/>
      </c>
      <c r="BD17" s="152" t="str">
        <f t="shared" ca="1" si="0"/>
        <v/>
      </c>
      <c r="BE17" s="136" t="str">
        <f t="shared" ca="1" si="0"/>
        <v/>
      </c>
      <c r="BF17" s="136" t="str">
        <f t="shared" ca="1" si="9"/>
        <v/>
      </c>
      <c r="BG17" s="136" t="str">
        <f t="shared" ca="1" si="10"/>
        <v/>
      </c>
      <c r="BH17" s="136" t="str">
        <f t="shared" ca="1" si="11"/>
        <v/>
      </c>
      <c r="BI17" s="136" t="str">
        <f t="shared" ca="1" si="12"/>
        <v/>
      </c>
      <c r="BJ17" s="150" t="str">
        <f t="shared" ca="1" si="13"/>
        <v/>
      </c>
      <c r="BK17" s="523" t="str">
        <f t="shared" ca="1" si="14"/>
        <v/>
      </c>
      <c r="BL17" s="136" t="str">
        <f t="shared" ca="1" si="15"/>
        <v/>
      </c>
      <c r="BM17" s="134" t="str">
        <f t="shared" ca="1" si="16"/>
        <v/>
      </c>
      <c r="BN17" s="134" t="str">
        <f ca="1">IFERROR(IF(OFFSET(X17,0,3)="", "", IF(OR(OFFSET(X17,0,2)="Yes",OFFSET(J17,0,-1)="BENEFICIARIES (GRANT)"), IF(OFFSET(X17,0,3)="FAO - HQ and RO", VLOOKUP(OFFSET(X17,0,4), Lists!$B$3:$C$255, 2, FALSE), VLOOKUP(OFFSET(X17,0,3),Lists!$D$3:$E$121,2,FALSE)),"")),"")</f>
        <v/>
      </c>
      <c r="BO17" s="134" t="str">
        <f t="shared" ca="1" si="17"/>
        <v/>
      </c>
      <c r="BP17" s="134" t="str">
        <f t="shared" si="1"/>
        <v/>
      </c>
      <c r="BQ17" s="134" t="str">
        <f t="shared" si="1"/>
        <v/>
      </c>
      <c r="BR17" s="134"/>
      <c r="BT17" s="153"/>
      <c r="BU17" s="153"/>
      <c r="BV17" s="154"/>
      <c r="BW17" s="154"/>
      <c r="BX17" s="150"/>
      <c r="BY17" s="150" t="str">
        <f t="shared" ca="1" si="18"/>
        <v/>
      </c>
      <c r="BZ17" s="150" t="str">
        <f t="shared" ca="1" si="19"/>
        <v/>
      </c>
      <c r="CA17" s="154" t="str">
        <f t="shared" ca="1" si="20"/>
        <v/>
      </c>
      <c r="CB17" s="150"/>
      <c r="CC17" s="154" t="str">
        <f t="shared" ca="1" si="21"/>
        <v/>
      </c>
      <c r="CD17" s="150"/>
    </row>
    <row r="18" spans="1:82" s="40" customFormat="1" x14ac:dyDescent="0.2">
      <c r="A18" s="78"/>
      <c r="B18" s="78"/>
      <c r="C18" s="78"/>
      <c r="D18" s="78"/>
      <c r="E18" s="118" t="str">
        <f t="shared" ca="1" si="4"/>
        <v/>
      </c>
      <c r="F18" s="118" t="str">
        <f ca="1">IFERROR(IF(OFFSET(J18,0,2)="","",IF(OFFSET(J18,0,-1)="","", VLOOKUP(OFFSET(J18,0,-1),Lists!$H$10:$I$15,2,FALSE))),"")</f>
        <v/>
      </c>
      <c r="G18" s="139" t="str">
        <f ca="1">IFERROR(IF(OFFSET(J18,0,8)="","",VLOOKUP(OFFSET(J18,0,8),Lists!$P$3:$Q$16,2,FALSE)),"")</f>
        <v/>
      </c>
      <c r="H18" s="140" t="s">
        <v>214</v>
      </c>
      <c r="I18" s="121"/>
      <c r="J18" s="141"/>
      <c r="K18" s="142"/>
      <c r="L18" s="143"/>
      <c r="M18" s="142"/>
      <c r="N18" s="144"/>
      <c r="O18" s="142"/>
      <c r="P18" s="145"/>
      <c r="Q18" s="146"/>
      <c r="R18" s="129"/>
      <c r="S18" s="129"/>
      <c r="T18" s="147"/>
      <c r="U18" s="145" t="str">
        <f ca="1">IF(OFFSET(J18,0,2)="","",IF(OFFSET(J18,0,-1)="","", IF(VLOOKUP(OFFSET(J18,0,-1),Lists!$H$10:$J$15,3,FALSE)=0,"",VLOOKUP(OFFSET(J18,0,-1),Lists!$H$10:$J$15,3,FALSE))))</f>
        <v/>
      </c>
      <c r="V18" s="147"/>
      <c r="W18" s="128"/>
      <c r="X18" s="145"/>
      <c r="Y18" s="142"/>
      <c r="Z18" s="145"/>
      <c r="AA18" s="129"/>
      <c r="AB18" s="129"/>
      <c r="AC18" s="148"/>
      <c r="AD18" s="520" t="str">
        <f t="shared" ca="1" si="5"/>
        <v/>
      </c>
      <c r="AE18" s="147"/>
      <c r="AF18" s="147"/>
      <c r="AG18" s="147"/>
      <c r="AH18" s="147"/>
      <c r="AI18" s="129"/>
      <c r="AJ18" s="129"/>
      <c r="AK18" s="129"/>
      <c r="AL18" s="147"/>
      <c r="AM18" s="149"/>
      <c r="AN18" s="147"/>
      <c r="AO18" s="149"/>
      <c r="AP18" s="147"/>
      <c r="AQ18" s="129"/>
      <c r="AR18" s="129"/>
      <c r="AS18" s="145"/>
      <c r="AT18" s="129"/>
      <c r="AU18" s="150"/>
      <c r="AV18" s="150" t="str">
        <f t="shared" ca="1" si="6"/>
        <v/>
      </c>
      <c r="AW18" s="150"/>
      <c r="AX18" s="150"/>
      <c r="AY18" s="151"/>
      <c r="AZ18" s="136" t="str">
        <f t="shared" ca="1" si="7"/>
        <v/>
      </c>
      <c r="BA18" s="152" t="str">
        <f t="shared" ca="1" si="8"/>
        <v/>
      </c>
      <c r="BB18" s="152" t="str">
        <f t="shared" ca="1" si="8"/>
        <v/>
      </c>
      <c r="BC18" s="152" t="str">
        <f t="shared" ca="1" si="0"/>
        <v/>
      </c>
      <c r="BD18" s="152" t="str">
        <f t="shared" ca="1" si="0"/>
        <v/>
      </c>
      <c r="BE18" s="136" t="str">
        <f t="shared" ca="1" si="0"/>
        <v/>
      </c>
      <c r="BF18" s="136" t="str">
        <f t="shared" ca="1" si="9"/>
        <v/>
      </c>
      <c r="BG18" s="136" t="str">
        <f t="shared" ca="1" si="10"/>
        <v/>
      </c>
      <c r="BH18" s="136" t="str">
        <f t="shared" ca="1" si="11"/>
        <v/>
      </c>
      <c r="BI18" s="136" t="str">
        <f t="shared" ca="1" si="12"/>
        <v/>
      </c>
      <c r="BJ18" s="150" t="str">
        <f t="shared" ca="1" si="13"/>
        <v/>
      </c>
      <c r="BK18" s="523" t="str">
        <f t="shared" ca="1" si="14"/>
        <v/>
      </c>
      <c r="BL18" s="136" t="str">
        <f t="shared" ca="1" si="15"/>
        <v/>
      </c>
      <c r="BM18" s="134" t="str">
        <f t="shared" ca="1" si="16"/>
        <v/>
      </c>
      <c r="BN18" s="134" t="str">
        <f ca="1">IFERROR(IF(OFFSET(X18,0,3)="", "", IF(OR(OFFSET(X18,0,2)="Yes",OFFSET(J18,0,-1)="BENEFICIARIES (GRANT)"), IF(OFFSET(X18,0,3)="FAO - HQ and RO", VLOOKUP(OFFSET(X18,0,4), Lists!$B$3:$C$255, 2, FALSE), VLOOKUP(OFFSET(X18,0,3),Lists!$D$3:$E$121,2,FALSE)),"")),"")</f>
        <v/>
      </c>
      <c r="BO18" s="134" t="str">
        <f t="shared" ca="1" si="17"/>
        <v/>
      </c>
      <c r="BP18" s="134" t="str">
        <f t="shared" si="1"/>
        <v/>
      </c>
      <c r="BQ18" s="134" t="str">
        <f t="shared" si="1"/>
        <v/>
      </c>
      <c r="BR18" s="134"/>
      <c r="BT18" s="153"/>
      <c r="BU18" s="153"/>
      <c r="BV18" s="154"/>
      <c r="BW18" s="154"/>
      <c r="BX18" s="150"/>
      <c r="BY18" s="150" t="str">
        <f t="shared" ca="1" si="18"/>
        <v/>
      </c>
      <c r="BZ18" s="150" t="str">
        <f t="shared" ca="1" si="19"/>
        <v/>
      </c>
      <c r="CA18" s="154" t="str">
        <f t="shared" ca="1" si="20"/>
        <v/>
      </c>
      <c r="CB18" s="150"/>
      <c r="CC18" s="154" t="str">
        <f t="shared" ca="1" si="21"/>
        <v/>
      </c>
      <c r="CD18" s="150"/>
    </row>
    <row r="19" spans="1:82" s="40" customFormat="1" x14ac:dyDescent="0.2">
      <c r="A19" s="78"/>
      <c r="B19" s="78"/>
      <c r="C19" s="78"/>
      <c r="D19" s="78"/>
      <c r="E19" s="118" t="str">
        <f t="shared" ca="1" si="4"/>
        <v/>
      </c>
      <c r="F19" s="118" t="str">
        <f ca="1">IFERROR(IF(OFFSET(J19,0,2)="","",IF(OFFSET(J19,0,-1)="","", VLOOKUP(OFFSET(J19,0,-1),Lists!$H$10:$I$15,2,FALSE))),"")</f>
        <v/>
      </c>
      <c r="G19" s="139" t="str">
        <f ca="1">IFERROR(IF(OFFSET(J19,0,8)="","",VLOOKUP(OFFSET(J19,0,8),Lists!$P$3:$Q$16,2,FALSE)),"")</f>
        <v/>
      </c>
      <c r="H19" s="155"/>
      <c r="I19" s="121"/>
      <c r="J19" s="141"/>
      <c r="K19" s="142"/>
      <c r="L19" s="143"/>
      <c r="M19" s="142"/>
      <c r="N19" s="144"/>
      <c r="O19" s="142"/>
      <c r="P19" s="145"/>
      <c r="Q19" s="146"/>
      <c r="R19" s="129"/>
      <c r="S19" s="129"/>
      <c r="T19" s="147"/>
      <c r="U19" s="145" t="str">
        <f ca="1">IF(OFFSET(J19,0,2)="","",IF(OFFSET(J19,0,-1)="","", IF(VLOOKUP(OFFSET(J19,0,-1),Lists!$H$10:$J$15,3,FALSE)=0,"",VLOOKUP(OFFSET(J19,0,-1),Lists!$H$10:$J$15,3,FALSE))))</f>
        <v/>
      </c>
      <c r="V19" s="147"/>
      <c r="W19" s="128"/>
      <c r="X19" s="145"/>
      <c r="Y19" s="142"/>
      <c r="Z19" s="145"/>
      <c r="AA19" s="129"/>
      <c r="AB19" s="129"/>
      <c r="AC19" s="148"/>
      <c r="AD19" s="520" t="str">
        <f t="shared" ca="1" si="5"/>
        <v/>
      </c>
      <c r="AE19" s="147"/>
      <c r="AF19" s="147"/>
      <c r="AG19" s="147"/>
      <c r="AH19" s="147"/>
      <c r="AI19" s="129"/>
      <c r="AJ19" s="129"/>
      <c r="AK19" s="129"/>
      <c r="AL19" s="147"/>
      <c r="AM19" s="149"/>
      <c r="AN19" s="147"/>
      <c r="AO19" s="149"/>
      <c r="AP19" s="147"/>
      <c r="AQ19" s="129"/>
      <c r="AR19" s="129"/>
      <c r="AS19" s="145"/>
      <c r="AT19" s="129"/>
      <c r="AU19" s="150"/>
      <c r="AV19" s="150" t="str">
        <f t="shared" ca="1" si="6"/>
        <v/>
      </c>
      <c r="AW19" s="150"/>
      <c r="AX19" s="150"/>
      <c r="AY19" s="151"/>
      <c r="AZ19" s="136" t="str">
        <f t="shared" ca="1" si="7"/>
        <v/>
      </c>
      <c r="BA19" s="152" t="str">
        <f t="shared" ca="1" si="8"/>
        <v/>
      </c>
      <c r="BB19" s="152" t="str">
        <f t="shared" ca="1" si="8"/>
        <v/>
      </c>
      <c r="BC19" s="152" t="str">
        <f t="shared" ca="1" si="0"/>
        <v/>
      </c>
      <c r="BD19" s="152" t="str">
        <f t="shared" ca="1" si="0"/>
        <v/>
      </c>
      <c r="BE19" s="136" t="str">
        <f t="shared" ca="1" si="0"/>
        <v/>
      </c>
      <c r="BF19" s="136" t="str">
        <f t="shared" ca="1" si="9"/>
        <v/>
      </c>
      <c r="BG19" s="136" t="str">
        <f t="shared" ca="1" si="10"/>
        <v/>
      </c>
      <c r="BH19" s="136" t="str">
        <f t="shared" ca="1" si="11"/>
        <v/>
      </c>
      <c r="BI19" s="136" t="str">
        <f t="shared" ca="1" si="12"/>
        <v/>
      </c>
      <c r="BJ19" s="150" t="str">
        <f t="shared" ca="1" si="13"/>
        <v/>
      </c>
      <c r="BK19" s="523" t="str">
        <f t="shared" ca="1" si="14"/>
        <v/>
      </c>
      <c r="BL19" s="136" t="str">
        <f t="shared" ca="1" si="15"/>
        <v/>
      </c>
      <c r="BM19" s="134" t="str">
        <f t="shared" ca="1" si="16"/>
        <v/>
      </c>
      <c r="BN19" s="134" t="str">
        <f ca="1">IFERROR(IF(OFFSET(X19,0,3)="", "", IF(OR(OFFSET(X19,0,2)="Yes",OFFSET(J19,0,-1)="BENEFICIARIES (GRANT)"), IF(OFFSET(X19,0,3)="FAO - HQ and RO", VLOOKUP(OFFSET(X19,0,4), Lists!$B$3:$C$255, 2, FALSE), VLOOKUP(OFFSET(X19,0,3),Lists!$D$3:$E$121,2,FALSE)),"")),"")</f>
        <v/>
      </c>
      <c r="BO19" s="134" t="str">
        <f t="shared" ca="1" si="17"/>
        <v/>
      </c>
      <c r="BP19" s="134" t="str">
        <f t="shared" si="1"/>
        <v/>
      </c>
      <c r="BQ19" s="134" t="str">
        <f t="shared" si="1"/>
        <v/>
      </c>
      <c r="BR19" s="134"/>
      <c r="BT19" s="153"/>
      <c r="BU19" s="153"/>
      <c r="BV19" s="154"/>
      <c r="BW19" s="154"/>
      <c r="BX19" s="150"/>
      <c r="BY19" s="150" t="str">
        <f t="shared" ca="1" si="18"/>
        <v/>
      </c>
      <c r="BZ19" s="150" t="str">
        <f t="shared" ca="1" si="19"/>
        <v/>
      </c>
      <c r="CA19" s="154" t="str">
        <f t="shared" ca="1" si="20"/>
        <v/>
      </c>
      <c r="CB19" s="150"/>
      <c r="CC19" s="154" t="str">
        <f t="shared" ca="1" si="21"/>
        <v/>
      </c>
      <c r="CD19" s="150"/>
    </row>
    <row r="20" spans="1:82" s="40" customFormat="1" x14ac:dyDescent="0.2">
      <c r="A20" s="78"/>
      <c r="B20" s="78"/>
      <c r="C20" s="78"/>
      <c r="D20" s="78"/>
      <c r="E20" s="118" t="str">
        <f t="shared" ca="1" si="4"/>
        <v/>
      </c>
      <c r="F20" s="118" t="str">
        <f ca="1">IFERROR(IF(OFFSET(J20,0,2)="","",IF(OFFSET(J20,0,-1)="","", VLOOKUP(OFFSET(J20,0,-1),Lists!$H$10:$I$15,2,FALSE))),"")</f>
        <v/>
      </c>
      <c r="G20" s="139" t="str">
        <f ca="1">IFERROR(IF(OFFSET(J20,0,8)="","",VLOOKUP(OFFSET(J20,0,8),Lists!$P$3:$Q$16,2,FALSE)),"")</f>
        <v/>
      </c>
      <c r="H20" s="155"/>
      <c r="I20" s="141"/>
      <c r="J20" s="141"/>
      <c r="K20" s="142"/>
      <c r="L20" s="143"/>
      <c r="M20" s="142"/>
      <c r="N20" s="144"/>
      <c r="O20" s="142"/>
      <c r="P20" s="145"/>
      <c r="Q20" s="146"/>
      <c r="R20" s="129"/>
      <c r="S20" s="129"/>
      <c r="T20" s="147"/>
      <c r="U20" s="145" t="str">
        <f ca="1">IF(OFFSET(J20,0,2)="","",IF(OFFSET(J20,0,-1)="","", IF(VLOOKUP(OFFSET(J20,0,-1),Lists!$H$10:$J$15,3,FALSE)=0,"",VLOOKUP(OFFSET(J20,0,-1),Lists!$H$10:$J$15,3,FALSE))))</f>
        <v/>
      </c>
      <c r="V20" s="147"/>
      <c r="W20" s="128"/>
      <c r="X20" s="145"/>
      <c r="Y20" s="142"/>
      <c r="Z20" s="145"/>
      <c r="AA20" s="129"/>
      <c r="AB20" s="129"/>
      <c r="AC20" s="148"/>
      <c r="AD20" s="520" t="str">
        <f t="shared" ca="1" si="5"/>
        <v/>
      </c>
      <c r="AE20" s="147"/>
      <c r="AF20" s="147"/>
      <c r="AG20" s="147"/>
      <c r="AH20" s="147"/>
      <c r="AI20" s="129"/>
      <c r="AJ20" s="129"/>
      <c r="AK20" s="129"/>
      <c r="AL20" s="147"/>
      <c r="AM20" s="149"/>
      <c r="AN20" s="147"/>
      <c r="AO20" s="149"/>
      <c r="AP20" s="147"/>
      <c r="AQ20" s="129"/>
      <c r="AR20" s="129"/>
      <c r="AS20" s="145"/>
      <c r="AT20" s="129"/>
      <c r="AU20" s="150"/>
      <c r="AV20" s="150" t="str">
        <f t="shared" ca="1" si="6"/>
        <v/>
      </c>
      <c r="AW20" s="150"/>
      <c r="AX20" s="150"/>
      <c r="AY20" s="151"/>
      <c r="AZ20" s="136" t="str">
        <f t="shared" ca="1" si="7"/>
        <v/>
      </c>
      <c r="BA20" s="152" t="str">
        <f t="shared" ca="1" si="8"/>
        <v/>
      </c>
      <c r="BB20" s="152" t="str">
        <f t="shared" ca="1" si="8"/>
        <v/>
      </c>
      <c r="BC20" s="152" t="str">
        <f t="shared" ca="1" si="0"/>
        <v/>
      </c>
      <c r="BD20" s="152" t="str">
        <f t="shared" ca="1" si="0"/>
        <v/>
      </c>
      <c r="BE20" s="136" t="str">
        <f t="shared" ca="1" si="0"/>
        <v/>
      </c>
      <c r="BF20" s="136" t="str">
        <f t="shared" ca="1" si="9"/>
        <v/>
      </c>
      <c r="BG20" s="136" t="str">
        <f t="shared" ca="1" si="10"/>
        <v/>
      </c>
      <c r="BH20" s="136" t="str">
        <f t="shared" ca="1" si="11"/>
        <v/>
      </c>
      <c r="BI20" s="136" t="str">
        <f t="shared" ca="1" si="12"/>
        <v/>
      </c>
      <c r="BJ20" s="150" t="str">
        <f t="shared" ca="1" si="13"/>
        <v/>
      </c>
      <c r="BK20" s="523" t="str">
        <f t="shared" ca="1" si="14"/>
        <v/>
      </c>
      <c r="BL20" s="136" t="str">
        <f t="shared" ca="1" si="15"/>
        <v/>
      </c>
      <c r="BM20" s="134" t="str">
        <f t="shared" ca="1" si="16"/>
        <v/>
      </c>
      <c r="BN20" s="134" t="str">
        <f ca="1">IFERROR(IF(OFFSET(X20,0,3)="", "", IF(OR(OFFSET(X20,0,2)="Yes",OFFSET(J20,0,-1)="BENEFICIARIES (GRANT)"), IF(OFFSET(X20,0,3)="FAO - HQ and RO", VLOOKUP(OFFSET(X20,0,4), Lists!$B$3:$C$255, 2, FALSE), VLOOKUP(OFFSET(X20,0,3),Lists!$D$3:$E$121,2,FALSE)),"")),"")</f>
        <v/>
      </c>
      <c r="BO20" s="134" t="str">
        <f t="shared" ca="1" si="17"/>
        <v/>
      </c>
      <c r="BP20" s="134" t="str">
        <f t="shared" si="1"/>
        <v/>
      </c>
      <c r="BQ20" s="134" t="str">
        <f t="shared" si="1"/>
        <v/>
      </c>
      <c r="BR20" s="134"/>
      <c r="BT20" s="153"/>
      <c r="BU20" s="153"/>
      <c r="BV20" s="154"/>
      <c r="BW20" s="154"/>
      <c r="BX20" s="150"/>
      <c r="BY20" s="150" t="str">
        <f t="shared" ca="1" si="18"/>
        <v/>
      </c>
      <c r="BZ20" s="150" t="str">
        <f t="shared" ca="1" si="19"/>
        <v/>
      </c>
      <c r="CA20" s="154" t="str">
        <f t="shared" ca="1" si="20"/>
        <v/>
      </c>
      <c r="CB20" s="150"/>
      <c r="CC20" s="154" t="str">
        <f t="shared" ca="1" si="21"/>
        <v/>
      </c>
      <c r="CD20" s="150"/>
    </row>
    <row r="21" spans="1:82" s="40" customFormat="1" x14ac:dyDescent="0.2">
      <c r="A21" s="78"/>
      <c r="B21" s="78"/>
      <c r="C21" s="78"/>
      <c r="D21" s="78"/>
      <c r="E21" s="118" t="str">
        <f t="shared" ca="1" si="4"/>
        <v/>
      </c>
      <c r="F21" s="118" t="str">
        <f ca="1">IFERROR(IF(OFFSET(J21,0,2)="","",IF(OFFSET(J21,0,-1)="","", VLOOKUP(OFFSET(J21,0,-1),Lists!$H$10:$I$15,2,FALSE))),"")</f>
        <v/>
      </c>
      <c r="G21" s="139" t="str">
        <f ca="1">IFERROR(IF(OFFSET(J21,0,8)="","",VLOOKUP(OFFSET(J21,0,8),Lists!$P$3:$Q$16,2,FALSE)),"")</f>
        <v/>
      </c>
      <c r="H21" s="155"/>
      <c r="I21" s="141"/>
      <c r="J21" s="141"/>
      <c r="K21" s="142"/>
      <c r="L21" s="143"/>
      <c r="M21" s="142"/>
      <c r="N21" s="144"/>
      <c r="O21" s="142"/>
      <c r="P21" s="145"/>
      <c r="Q21" s="146"/>
      <c r="R21" s="129"/>
      <c r="S21" s="129"/>
      <c r="T21" s="147"/>
      <c r="U21" s="145" t="str">
        <f ca="1">IF(OFFSET(J21,0,2)="","",IF(OFFSET(J21,0,-1)="","", IF(VLOOKUP(OFFSET(J21,0,-1),Lists!$H$10:$J$15,3,FALSE)=0,"",VLOOKUP(OFFSET(J21,0,-1),Lists!$H$10:$J$15,3,FALSE))))</f>
        <v/>
      </c>
      <c r="V21" s="147"/>
      <c r="W21" s="128"/>
      <c r="X21" s="145"/>
      <c r="Y21" s="142"/>
      <c r="Z21" s="145"/>
      <c r="AA21" s="129"/>
      <c r="AB21" s="129"/>
      <c r="AC21" s="148"/>
      <c r="AD21" s="520" t="str">
        <f t="shared" ca="1" si="5"/>
        <v/>
      </c>
      <c r="AE21" s="147"/>
      <c r="AF21" s="147"/>
      <c r="AG21" s="147"/>
      <c r="AH21" s="147"/>
      <c r="AI21" s="129"/>
      <c r="AJ21" s="129"/>
      <c r="AK21" s="129"/>
      <c r="AL21" s="147"/>
      <c r="AM21" s="149"/>
      <c r="AN21" s="147"/>
      <c r="AO21" s="149"/>
      <c r="AP21" s="147"/>
      <c r="AQ21" s="129"/>
      <c r="AR21" s="129"/>
      <c r="AS21" s="145"/>
      <c r="AT21" s="129"/>
      <c r="AU21" s="150"/>
      <c r="AV21" s="150" t="str">
        <f t="shared" ca="1" si="6"/>
        <v/>
      </c>
      <c r="AW21" s="150"/>
      <c r="AX21" s="150"/>
      <c r="AY21" s="151"/>
      <c r="AZ21" s="136" t="str">
        <f t="shared" ca="1" si="7"/>
        <v/>
      </c>
      <c r="BA21" s="152" t="str">
        <f t="shared" ca="1" si="8"/>
        <v/>
      </c>
      <c r="BB21" s="152" t="str">
        <f t="shared" ca="1" si="8"/>
        <v/>
      </c>
      <c r="BC21" s="152" t="str">
        <f t="shared" ca="1" si="0"/>
        <v/>
      </c>
      <c r="BD21" s="152" t="str">
        <f t="shared" ca="1" si="0"/>
        <v/>
      </c>
      <c r="BE21" s="136" t="str">
        <f t="shared" ca="1" si="0"/>
        <v/>
      </c>
      <c r="BF21" s="136" t="str">
        <f t="shared" ca="1" si="9"/>
        <v/>
      </c>
      <c r="BG21" s="136" t="str">
        <f t="shared" ca="1" si="10"/>
        <v/>
      </c>
      <c r="BH21" s="136" t="str">
        <f t="shared" ca="1" si="11"/>
        <v/>
      </c>
      <c r="BI21" s="136" t="str">
        <f t="shared" ca="1" si="12"/>
        <v/>
      </c>
      <c r="BJ21" s="150" t="str">
        <f t="shared" ca="1" si="13"/>
        <v/>
      </c>
      <c r="BK21" s="523" t="str">
        <f t="shared" ca="1" si="14"/>
        <v/>
      </c>
      <c r="BL21" s="136" t="str">
        <f t="shared" ca="1" si="15"/>
        <v/>
      </c>
      <c r="BM21" s="134" t="str">
        <f t="shared" ca="1" si="16"/>
        <v/>
      </c>
      <c r="BN21" s="134" t="str">
        <f ca="1">IFERROR(IF(OFFSET(X21,0,3)="", "", IF(OR(OFFSET(X21,0,2)="Yes",OFFSET(J21,0,-1)="BENEFICIARIES (GRANT)"), IF(OFFSET(X21,0,3)="FAO - HQ and RO", VLOOKUP(OFFSET(X21,0,4), Lists!$B$3:$C$255, 2, FALSE), VLOOKUP(OFFSET(X21,0,3),Lists!$D$3:$E$121,2,FALSE)),"")),"")</f>
        <v/>
      </c>
      <c r="BO21" s="134" t="str">
        <f t="shared" ca="1" si="17"/>
        <v/>
      </c>
      <c r="BP21" s="134" t="str">
        <f t="shared" si="1"/>
        <v/>
      </c>
      <c r="BQ21" s="134" t="str">
        <f t="shared" si="1"/>
        <v/>
      </c>
      <c r="BR21" s="134"/>
      <c r="BT21" s="153"/>
      <c r="BU21" s="153"/>
      <c r="BV21" s="154"/>
      <c r="BW21" s="154"/>
      <c r="BX21" s="150"/>
      <c r="BY21" s="150" t="str">
        <f t="shared" ca="1" si="18"/>
        <v/>
      </c>
      <c r="BZ21" s="150" t="str">
        <f t="shared" ca="1" si="19"/>
        <v/>
      </c>
      <c r="CA21" s="154" t="str">
        <f t="shared" ca="1" si="20"/>
        <v/>
      </c>
      <c r="CB21" s="150"/>
      <c r="CC21" s="154" t="str">
        <f t="shared" ca="1" si="21"/>
        <v/>
      </c>
      <c r="CD21" s="150"/>
    </row>
    <row r="22" spans="1:82" s="40" customFormat="1" x14ac:dyDescent="0.2">
      <c r="A22" s="78"/>
      <c r="B22" s="78"/>
      <c r="C22" s="78"/>
      <c r="D22" s="78"/>
      <c r="E22" s="118" t="str">
        <f t="shared" ca="1" si="4"/>
        <v/>
      </c>
      <c r="F22" s="118" t="str">
        <f ca="1">IFERROR(IF(OFFSET(J22,0,2)="","",IF(OFFSET(J22,0,-1)="","", VLOOKUP(OFFSET(J22,0,-1),Lists!$H$10:$I$15,2,FALSE))),"")</f>
        <v/>
      </c>
      <c r="G22" s="139" t="str">
        <f ca="1">IFERROR(IF(OFFSET(J22,0,8)="","",VLOOKUP(OFFSET(J22,0,8),Lists!$P$3:$Q$16,2,FALSE)),"")</f>
        <v/>
      </c>
      <c r="H22" s="155"/>
      <c r="I22" s="141"/>
      <c r="J22" s="141"/>
      <c r="K22" s="142"/>
      <c r="L22" s="143"/>
      <c r="M22" s="142"/>
      <c r="N22" s="144"/>
      <c r="O22" s="142"/>
      <c r="P22" s="145"/>
      <c r="Q22" s="146"/>
      <c r="R22" s="129"/>
      <c r="S22" s="129"/>
      <c r="T22" s="147"/>
      <c r="U22" s="145" t="str">
        <f ca="1">IF(OFFSET(J22,0,2)="","",IF(OFFSET(J22,0,-1)="","", IF(VLOOKUP(OFFSET(J22,0,-1),Lists!$H$10:$J$15,3,FALSE)=0,"",VLOOKUP(OFFSET(J22,0,-1),Lists!$H$10:$J$15,3,FALSE))))</f>
        <v/>
      </c>
      <c r="V22" s="147"/>
      <c r="W22" s="128"/>
      <c r="X22" s="145"/>
      <c r="Y22" s="142"/>
      <c r="Z22" s="145"/>
      <c r="AA22" s="129"/>
      <c r="AB22" s="129"/>
      <c r="AC22" s="148"/>
      <c r="AD22" s="520" t="str">
        <f t="shared" ca="1" si="5"/>
        <v/>
      </c>
      <c r="AE22" s="147"/>
      <c r="AF22" s="147"/>
      <c r="AG22" s="147"/>
      <c r="AH22" s="147"/>
      <c r="AI22" s="129"/>
      <c r="AJ22" s="129"/>
      <c r="AK22" s="129"/>
      <c r="AL22" s="147"/>
      <c r="AM22" s="149"/>
      <c r="AN22" s="147"/>
      <c r="AO22" s="149"/>
      <c r="AP22" s="147"/>
      <c r="AQ22" s="129"/>
      <c r="AR22" s="129"/>
      <c r="AS22" s="145"/>
      <c r="AT22" s="129"/>
      <c r="AU22" s="150"/>
      <c r="AV22" s="150" t="str">
        <f t="shared" ca="1" si="6"/>
        <v/>
      </c>
      <c r="AW22" s="150"/>
      <c r="AX22" s="150"/>
      <c r="AY22" s="151"/>
      <c r="AZ22" s="136" t="str">
        <f t="shared" ca="1" si="7"/>
        <v/>
      </c>
      <c r="BA22" s="152" t="str">
        <f t="shared" ca="1" si="8"/>
        <v/>
      </c>
      <c r="BB22" s="152" t="str">
        <f t="shared" ca="1" si="8"/>
        <v/>
      </c>
      <c r="BC22" s="152" t="str">
        <f t="shared" ca="1" si="0"/>
        <v/>
      </c>
      <c r="BD22" s="152" t="str">
        <f t="shared" ca="1" si="0"/>
        <v/>
      </c>
      <c r="BE22" s="136" t="str">
        <f t="shared" ca="1" si="0"/>
        <v/>
      </c>
      <c r="BF22" s="136" t="str">
        <f t="shared" ca="1" si="9"/>
        <v/>
      </c>
      <c r="BG22" s="136" t="str">
        <f t="shared" ca="1" si="10"/>
        <v/>
      </c>
      <c r="BH22" s="136" t="str">
        <f t="shared" ca="1" si="11"/>
        <v/>
      </c>
      <c r="BI22" s="136" t="str">
        <f t="shared" ca="1" si="12"/>
        <v/>
      </c>
      <c r="BJ22" s="150" t="str">
        <f t="shared" ca="1" si="13"/>
        <v/>
      </c>
      <c r="BK22" s="523" t="str">
        <f t="shared" ca="1" si="14"/>
        <v/>
      </c>
      <c r="BL22" s="136" t="str">
        <f t="shared" ca="1" si="15"/>
        <v/>
      </c>
      <c r="BM22" s="134" t="str">
        <f t="shared" ca="1" si="16"/>
        <v/>
      </c>
      <c r="BN22" s="134" t="str">
        <f ca="1">IFERROR(IF(OFFSET(X22,0,3)="", "", IF(OR(OFFSET(X22,0,2)="Yes",OFFSET(J22,0,-1)="BENEFICIARIES (GRANT)"), IF(OFFSET(X22,0,3)="FAO - HQ and RO", VLOOKUP(OFFSET(X22,0,4), Lists!$B$3:$C$255, 2, FALSE), VLOOKUP(OFFSET(X22,0,3),Lists!$D$3:$E$121,2,FALSE)),"")),"")</f>
        <v/>
      </c>
      <c r="BO22" s="134" t="str">
        <f t="shared" ca="1" si="17"/>
        <v/>
      </c>
      <c r="BP22" s="134" t="str">
        <f t="shared" si="1"/>
        <v/>
      </c>
      <c r="BQ22" s="134" t="str">
        <f t="shared" si="1"/>
        <v/>
      </c>
      <c r="BR22" s="134"/>
      <c r="BT22" s="153"/>
      <c r="BU22" s="153"/>
      <c r="BV22" s="154"/>
      <c r="BW22" s="154"/>
      <c r="BX22" s="150"/>
      <c r="BY22" s="150" t="str">
        <f t="shared" ca="1" si="18"/>
        <v/>
      </c>
      <c r="BZ22" s="150" t="str">
        <f t="shared" ca="1" si="19"/>
        <v/>
      </c>
      <c r="CA22" s="154" t="str">
        <f t="shared" ca="1" si="20"/>
        <v/>
      </c>
      <c r="CB22" s="150"/>
      <c r="CC22" s="154" t="str">
        <f t="shared" ca="1" si="21"/>
        <v/>
      </c>
      <c r="CD22" s="150"/>
    </row>
    <row r="23" spans="1:82" s="40" customFormat="1" x14ac:dyDescent="0.2">
      <c r="A23" s="78"/>
      <c r="B23" s="78"/>
      <c r="C23" s="78"/>
      <c r="D23" s="78"/>
      <c r="E23" s="118" t="str">
        <f t="shared" ca="1" si="4"/>
        <v/>
      </c>
      <c r="F23" s="118" t="str">
        <f ca="1">IFERROR(IF(OFFSET(J23,0,2)="","",IF(OFFSET(J23,0,-1)="","", VLOOKUP(OFFSET(J23,0,-1),Lists!$H$10:$I$15,2,FALSE))),"")</f>
        <v/>
      </c>
      <c r="G23" s="139" t="str">
        <f ca="1">IFERROR(IF(OFFSET(J23,0,8)="","",VLOOKUP(OFFSET(J23,0,8),Lists!$P$3:$Q$16,2,FALSE)),"")</f>
        <v/>
      </c>
      <c r="H23" s="155"/>
      <c r="I23" s="141"/>
      <c r="J23" s="141"/>
      <c r="K23" s="142"/>
      <c r="L23" s="143"/>
      <c r="M23" s="142"/>
      <c r="N23" s="144"/>
      <c r="O23" s="142"/>
      <c r="P23" s="145"/>
      <c r="Q23" s="146"/>
      <c r="R23" s="129"/>
      <c r="S23" s="129"/>
      <c r="T23" s="147"/>
      <c r="U23" s="145" t="str">
        <f ca="1">IF(OFFSET(J23,0,2)="","",IF(OFFSET(J23,0,-1)="","", IF(VLOOKUP(OFFSET(J23,0,-1),Lists!$H$10:$J$15,3,FALSE)=0,"",VLOOKUP(OFFSET(J23,0,-1),Lists!$H$10:$J$15,3,FALSE))))</f>
        <v/>
      </c>
      <c r="V23" s="147"/>
      <c r="W23" s="128"/>
      <c r="X23" s="145"/>
      <c r="Y23" s="142"/>
      <c r="Z23" s="145"/>
      <c r="AA23" s="129"/>
      <c r="AB23" s="129"/>
      <c r="AC23" s="148"/>
      <c r="AD23" s="520" t="str">
        <f t="shared" ca="1" si="5"/>
        <v/>
      </c>
      <c r="AE23" s="147"/>
      <c r="AF23" s="147"/>
      <c r="AG23" s="147"/>
      <c r="AH23" s="147"/>
      <c r="AI23" s="129"/>
      <c r="AJ23" s="129"/>
      <c r="AK23" s="129"/>
      <c r="AL23" s="147"/>
      <c r="AM23" s="149"/>
      <c r="AN23" s="147"/>
      <c r="AO23" s="149"/>
      <c r="AP23" s="147"/>
      <c r="AQ23" s="129"/>
      <c r="AR23" s="129"/>
      <c r="AS23" s="145"/>
      <c r="AT23" s="129"/>
      <c r="AU23" s="150"/>
      <c r="AV23" s="150" t="str">
        <f t="shared" ca="1" si="6"/>
        <v/>
      </c>
      <c r="AW23" s="150"/>
      <c r="AX23" s="150"/>
      <c r="AY23" s="151"/>
      <c r="AZ23" s="136" t="str">
        <f t="shared" ca="1" si="7"/>
        <v/>
      </c>
      <c r="BA23" s="152" t="str">
        <f t="shared" ca="1" si="8"/>
        <v/>
      </c>
      <c r="BB23" s="152" t="str">
        <f t="shared" ca="1" si="8"/>
        <v/>
      </c>
      <c r="BC23" s="152" t="str">
        <f t="shared" ca="1" si="0"/>
        <v/>
      </c>
      <c r="BD23" s="152" t="str">
        <f t="shared" ca="1" si="0"/>
        <v/>
      </c>
      <c r="BE23" s="136" t="str">
        <f t="shared" ca="1" si="0"/>
        <v/>
      </c>
      <c r="BF23" s="136" t="str">
        <f t="shared" ca="1" si="9"/>
        <v/>
      </c>
      <c r="BG23" s="136" t="str">
        <f t="shared" ca="1" si="10"/>
        <v/>
      </c>
      <c r="BH23" s="136" t="str">
        <f t="shared" ca="1" si="11"/>
        <v/>
      </c>
      <c r="BI23" s="136" t="str">
        <f t="shared" ca="1" si="12"/>
        <v/>
      </c>
      <c r="BJ23" s="150" t="str">
        <f t="shared" ca="1" si="13"/>
        <v/>
      </c>
      <c r="BK23" s="523" t="str">
        <f t="shared" ca="1" si="14"/>
        <v/>
      </c>
      <c r="BL23" s="136" t="str">
        <f t="shared" ca="1" si="15"/>
        <v/>
      </c>
      <c r="BM23" s="134" t="str">
        <f t="shared" ca="1" si="16"/>
        <v/>
      </c>
      <c r="BN23" s="134" t="str">
        <f ca="1">IFERROR(IF(OFFSET(X23,0,3)="", "", IF(OR(OFFSET(X23,0,2)="Yes",OFFSET(J23,0,-1)="BENEFICIARIES (GRANT)"), IF(OFFSET(X23,0,3)="FAO - HQ and RO", VLOOKUP(OFFSET(X23,0,4), Lists!$B$3:$C$255, 2, FALSE), VLOOKUP(OFFSET(X23,0,3),Lists!$D$3:$E$121,2,FALSE)),"")),"")</f>
        <v/>
      </c>
      <c r="BO23" s="134" t="str">
        <f t="shared" ca="1" si="17"/>
        <v/>
      </c>
      <c r="BP23" s="134" t="str">
        <f t="shared" si="1"/>
        <v/>
      </c>
      <c r="BQ23" s="134" t="str">
        <f t="shared" si="1"/>
        <v/>
      </c>
      <c r="BR23" s="134"/>
      <c r="BT23" s="153"/>
      <c r="BU23" s="153"/>
      <c r="BV23" s="154"/>
      <c r="BW23" s="154"/>
      <c r="BX23" s="150"/>
      <c r="BY23" s="150" t="str">
        <f t="shared" ca="1" si="18"/>
        <v/>
      </c>
      <c r="BZ23" s="150" t="str">
        <f t="shared" ca="1" si="19"/>
        <v/>
      </c>
      <c r="CA23" s="154" t="str">
        <f t="shared" ca="1" si="20"/>
        <v/>
      </c>
      <c r="CB23" s="150"/>
      <c r="CC23" s="154" t="str">
        <f t="shared" ca="1" si="21"/>
        <v/>
      </c>
      <c r="CD23" s="150"/>
    </row>
    <row r="24" spans="1:82" s="40" customFormat="1" x14ac:dyDescent="0.2">
      <c r="A24" s="78"/>
      <c r="B24" s="78"/>
      <c r="C24" s="78"/>
      <c r="D24" s="78"/>
      <c r="E24" s="156" t="str">
        <f t="shared" ca="1" si="4"/>
        <v/>
      </c>
      <c r="F24" s="156" t="str">
        <f ca="1">IFERROR(IF(OFFSET(J24,0,2)="","",IF(OFFSET(J24,0,-1)="","", VLOOKUP(OFFSET(J24,0,-1),Lists!$H$10:$I$15,2,FALSE))),"")</f>
        <v/>
      </c>
      <c r="G24" s="157" t="str">
        <f ca="1">IFERROR(IF(OFFSET(J24,0,8)="","",VLOOKUP(OFFSET(J24,0,8),Lists!$P$3:$Q$16,2,FALSE)),"")</f>
        <v/>
      </c>
      <c r="H24" s="542" t="s">
        <v>215</v>
      </c>
      <c r="I24" s="159"/>
      <c r="J24" s="159"/>
      <c r="K24" s="160"/>
      <c r="L24" s="161"/>
      <c r="M24" s="160"/>
      <c r="N24" s="162"/>
      <c r="O24" s="160"/>
      <c r="P24" s="163"/>
      <c r="Q24" s="164"/>
      <c r="R24" s="165"/>
      <c r="S24" s="165"/>
      <c r="T24" s="166"/>
      <c r="U24" s="163" t="str">
        <f ca="1">IF(OFFSET(J24,0,2)="","",IF(OFFSET(J24,0,-1)="","", IF(VLOOKUP(OFFSET(J24,0,-1),Lists!$H$10:$J$15,3,FALSE)=0,"",VLOOKUP(OFFSET(J24,0,-1),Lists!$H$10:$J$15,3,FALSE))))</f>
        <v/>
      </c>
      <c r="V24" s="166"/>
      <c r="W24" s="167"/>
      <c r="X24" s="163"/>
      <c r="Y24" s="160"/>
      <c r="Z24" s="163"/>
      <c r="AA24" s="165"/>
      <c r="AB24" s="165"/>
      <c r="AC24" s="168"/>
      <c r="AD24" s="521" t="str">
        <f t="shared" ca="1" si="5"/>
        <v/>
      </c>
      <c r="AE24" s="166"/>
      <c r="AF24" s="166"/>
      <c r="AG24" s="166"/>
      <c r="AH24" s="166"/>
      <c r="AI24" s="165"/>
      <c r="AJ24" s="165"/>
      <c r="AK24" s="165"/>
      <c r="AL24" s="166"/>
      <c r="AM24" s="169"/>
      <c r="AN24" s="166"/>
      <c r="AO24" s="169"/>
      <c r="AP24" s="166"/>
      <c r="AQ24" s="165"/>
      <c r="AR24" s="165"/>
      <c r="AS24" s="163"/>
      <c r="AT24" s="165"/>
      <c r="AU24" s="170"/>
      <c r="AV24" s="170" t="str">
        <f t="shared" ca="1" si="6"/>
        <v/>
      </c>
      <c r="AW24" s="171"/>
      <c r="AX24" s="171"/>
      <c r="AY24" s="172"/>
      <c r="AZ24" s="173" t="str">
        <f t="shared" ca="1" si="7"/>
        <v/>
      </c>
      <c r="BA24" s="174" t="str">
        <f t="shared" ca="1" si="8"/>
        <v/>
      </c>
      <c r="BB24" s="174" t="str">
        <f t="shared" ca="1" si="8"/>
        <v/>
      </c>
      <c r="BC24" s="174" t="str">
        <f t="shared" ca="1" si="0"/>
        <v/>
      </c>
      <c r="BD24" s="174" t="str">
        <f t="shared" ca="1" si="0"/>
        <v/>
      </c>
      <c r="BE24" s="173" t="str">
        <f t="shared" ca="1" si="0"/>
        <v/>
      </c>
      <c r="BF24" s="173" t="str">
        <f t="shared" ca="1" si="9"/>
        <v/>
      </c>
      <c r="BG24" s="173" t="str">
        <f t="shared" ca="1" si="10"/>
        <v/>
      </c>
      <c r="BH24" s="173" t="str">
        <f t="shared" ca="1" si="11"/>
        <v/>
      </c>
      <c r="BI24" s="173" t="str">
        <f t="shared" ca="1" si="12"/>
        <v/>
      </c>
      <c r="BJ24" s="171" t="str">
        <f t="shared" ca="1" si="13"/>
        <v/>
      </c>
      <c r="BK24" s="524" t="str">
        <f t="shared" ca="1" si="14"/>
        <v/>
      </c>
      <c r="BL24" s="173" t="str">
        <f t="shared" ca="1" si="15"/>
        <v/>
      </c>
      <c r="BM24" s="173" t="str">
        <f t="shared" ca="1" si="16"/>
        <v/>
      </c>
      <c r="BN24" s="173" t="str">
        <f ca="1">IFERROR(IF(OFFSET(X24,0,3)="", "", IF(OR(OFFSET(X24,0,2)="Yes",OFFSET(J24,0,-1)="BENEFICIARIES (GRANT)"), IF(OFFSET(X24,0,3)="FAO - HQ and RO", VLOOKUP(OFFSET(X24,0,4), Lists!$B$3:$C$255, 2, FALSE), VLOOKUP(OFFSET(X24,0,3),Lists!$D$3:$E$121,2,FALSE)),"")),"")</f>
        <v/>
      </c>
      <c r="BO24" s="173" t="str">
        <f t="shared" ca="1" si="17"/>
        <v/>
      </c>
      <c r="BP24" s="173" t="str">
        <f t="shared" si="1"/>
        <v/>
      </c>
      <c r="BQ24" s="173" t="str">
        <f t="shared" si="1"/>
        <v/>
      </c>
      <c r="BR24" s="173"/>
      <c r="BS24" s="175"/>
      <c r="BT24" s="176"/>
      <c r="BU24" s="176"/>
      <c r="BV24" s="177"/>
      <c r="BW24" s="177"/>
      <c r="BX24" s="171"/>
      <c r="BY24" s="171" t="str">
        <f t="shared" ca="1" si="18"/>
        <v/>
      </c>
      <c r="BZ24" s="171" t="str">
        <f t="shared" ca="1" si="19"/>
        <v/>
      </c>
      <c r="CA24" s="177" t="str">
        <f t="shared" ca="1" si="20"/>
        <v/>
      </c>
      <c r="CB24" s="171"/>
      <c r="CC24" s="177" t="str">
        <f t="shared" ca="1" si="21"/>
        <v/>
      </c>
      <c r="CD24" s="171"/>
    </row>
    <row r="25" spans="1:82" s="40" customFormat="1" x14ac:dyDescent="0.2">
      <c r="A25" s="78"/>
      <c r="B25" s="78"/>
      <c r="C25" s="78"/>
      <c r="D25" s="78"/>
      <c r="E25" s="178" t="str">
        <f t="shared" ca="1" si="4"/>
        <v/>
      </c>
      <c r="F25" s="178" t="str">
        <f ca="1">IFERROR(IF(OFFSET(J25,0,2)="","",IF(OFFSET(J25,0,-1)="","", VLOOKUP(OFFSET(J25,0,-1),Lists!$H$10:$I$15,2,FALSE))),"")</f>
        <v/>
      </c>
      <c r="G25" s="179" t="str">
        <f ca="1">IFERROR(IF(OFFSET(J25,0,8)="","",VLOOKUP(OFFSET(J25,0,8),Lists!$P$3:$Q$16,2,FALSE)),"")</f>
        <v/>
      </c>
      <c r="H25" s="158"/>
      <c r="I25" s="121"/>
      <c r="J25" s="121"/>
      <c r="K25" s="122"/>
      <c r="L25" s="123"/>
      <c r="M25" s="122"/>
      <c r="N25" s="180"/>
      <c r="O25" s="122"/>
      <c r="P25" s="124"/>
      <c r="Q25" s="125"/>
      <c r="R25" s="126"/>
      <c r="S25" s="126"/>
      <c r="T25" s="127"/>
      <c r="U25" s="124" t="str">
        <f ca="1">IF(OFFSET(J25,0,2)="","",IF(OFFSET(J25,0,-1)="","", IF(VLOOKUP(OFFSET(J25,0,-1),Lists!$H$10:$J$15,3,FALSE)=0,"",VLOOKUP(OFFSET(J25,0,-1),Lists!$H$10:$J$15,3,FALSE))))</f>
        <v/>
      </c>
      <c r="V25" s="127"/>
      <c r="W25" s="181"/>
      <c r="X25" s="124"/>
      <c r="Y25" s="122"/>
      <c r="Z25" s="124"/>
      <c r="AA25" s="126"/>
      <c r="AB25" s="126"/>
      <c r="AC25" s="130"/>
      <c r="AD25" s="519" t="str">
        <f t="shared" ca="1" si="5"/>
        <v/>
      </c>
      <c r="AE25" s="127"/>
      <c r="AF25" s="127"/>
      <c r="AG25" s="127"/>
      <c r="AH25" s="127"/>
      <c r="AI25" s="126"/>
      <c r="AJ25" s="126"/>
      <c r="AK25" s="126"/>
      <c r="AL25" s="127"/>
      <c r="AM25" s="131"/>
      <c r="AN25" s="127"/>
      <c r="AO25" s="131"/>
      <c r="AP25" s="127"/>
      <c r="AQ25" s="126"/>
      <c r="AR25" s="126"/>
      <c r="AS25" s="124"/>
      <c r="AT25" s="126"/>
      <c r="AU25" s="182"/>
      <c r="AV25" s="182" t="str">
        <f t="shared" ca="1" si="6"/>
        <v/>
      </c>
      <c r="AW25" s="132"/>
      <c r="AX25" s="132"/>
      <c r="AY25" s="133"/>
      <c r="AZ25" s="134" t="str">
        <f t="shared" ca="1" si="7"/>
        <v/>
      </c>
      <c r="BA25" s="135" t="str">
        <f t="shared" ca="1" si="8"/>
        <v/>
      </c>
      <c r="BB25" s="135" t="str">
        <f t="shared" ca="1" si="8"/>
        <v/>
      </c>
      <c r="BC25" s="135" t="str">
        <f t="shared" ca="1" si="0"/>
        <v/>
      </c>
      <c r="BD25" s="135" t="str">
        <f t="shared" ca="1" si="0"/>
        <v/>
      </c>
      <c r="BE25" s="134" t="str">
        <f t="shared" ca="1" si="0"/>
        <v/>
      </c>
      <c r="BF25" s="134" t="str">
        <f t="shared" ca="1" si="9"/>
        <v/>
      </c>
      <c r="BG25" s="134" t="str">
        <f t="shared" ca="1" si="10"/>
        <v/>
      </c>
      <c r="BH25" s="134" t="str">
        <f t="shared" ca="1" si="11"/>
        <v/>
      </c>
      <c r="BI25" s="134" t="str">
        <f t="shared" ca="1" si="12"/>
        <v/>
      </c>
      <c r="BJ25" s="132" t="str">
        <f t="shared" ca="1" si="13"/>
        <v/>
      </c>
      <c r="BK25" s="523" t="str">
        <f t="shared" ca="1" si="14"/>
        <v/>
      </c>
      <c r="BL25" s="134" t="str">
        <f t="shared" ca="1" si="15"/>
        <v/>
      </c>
      <c r="BM25" s="134" t="str">
        <f t="shared" ca="1" si="16"/>
        <v/>
      </c>
      <c r="BN25" s="134" t="str">
        <f ca="1">IFERROR(IF(OFFSET(X25,0,3)="", "", IF(OR(OFFSET(X25,0,2)="Yes",OFFSET(J25,0,-1)="BENEFICIARIES (GRANT)"), IF(OFFSET(X25,0,3)="FAO - HQ and RO", VLOOKUP(OFFSET(X25,0,4), Lists!$B$3:$C$255, 2, FALSE), VLOOKUP(OFFSET(X25,0,3),Lists!$D$3:$E$121,2,FALSE)),"")),"")</f>
        <v/>
      </c>
      <c r="BO25" s="134" t="str">
        <f t="shared" ca="1" si="17"/>
        <v/>
      </c>
      <c r="BP25" s="134" t="str">
        <f t="shared" si="1"/>
        <v/>
      </c>
      <c r="BQ25" s="134" t="str">
        <f t="shared" si="1"/>
        <v/>
      </c>
      <c r="BR25" s="134"/>
      <c r="BT25" s="183"/>
      <c r="BU25" s="183"/>
      <c r="BV25" s="138"/>
      <c r="BW25" s="138"/>
      <c r="BX25" s="132"/>
      <c r="BY25" s="132" t="str">
        <f t="shared" ca="1" si="18"/>
        <v/>
      </c>
      <c r="BZ25" s="132" t="str">
        <f t="shared" ca="1" si="19"/>
        <v/>
      </c>
      <c r="CA25" s="138" t="str">
        <f t="shared" ca="1" si="20"/>
        <v/>
      </c>
      <c r="CB25" s="132"/>
      <c r="CC25" s="138" t="str">
        <f t="shared" ca="1" si="21"/>
        <v/>
      </c>
      <c r="CD25" s="132"/>
    </row>
    <row r="26" spans="1:82" s="40" customFormat="1" x14ac:dyDescent="0.2">
      <c r="A26" s="78"/>
      <c r="B26" s="78"/>
      <c r="C26" s="78"/>
      <c r="D26" s="78"/>
      <c r="E26" s="118" t="str">
        <f t="shared" ca="1" si="4"/>
        <v/>
      </c>
      <c r="F26" s="118" t="str">
        <f ca="1">IFERROR(IF(OFFSET(J26,0,2)="","",IF(OFFSET(J26,0,-1)="","", VLOOKUP(OFFSET(J26,0,-1),Lists!$H$10:$I$15,2,FALSE))),"")</f>
        <v/>
      </c>
      <c r="G26" s="139" t="str">
        <f ca="1">IFERROR(IF(OFFSET(J26,0,8)="","",VLOOKUP(OFFSET(J26,0,8),Lists!$P$3:$Q$16,2,FALSE)),"")</f>
        <v/>
      </c>
      <c r="H26" s="155"/>
      <c r="I26" s="141"/>
      <c r="J26" s="141"/>
      <c r="K26" s="142"/>
      <c r="L26" s="143"/>
      <c r="M26" s="142"/>
      <c r="N26" s="144"/>
      <c r="O26" s="142"/>
      <c r="P26" s="145"/>
      <c r="Q26" s="146"/>
      <c r="R26" s="129"/>
      <c r="S26" s="129"/>
      <c r="T26" s="147"/>
      <c r="U26" s="145" t="str">
        <f ca="1">IF(OFFSET(J26,0,2)="","",IF(OFFSET(J26,0,-1)="","", IF(VLOOKUP(OFFSET(J26,0,-1),Lists!$H$10:$J$15,3,FALSE)=0,"",VLOOKUP(OFFSET(J26,0,-1),Lists!$H$10:$J$15,3,FALSE))))</f>
        <v/>
      </c>
      <c r="V26" s="147"/>
      <c r="W26" s="128"/>
      <c r="X26" s="145"/>
      <c r="Y26" s="142"/>
      <c r="Z26" s="145"/>
      <c r="AA26" s="129"/>
      <c r="AB26" s="129"/>
      <c r="AC26" s="148"/>
      <c r="AD26" s="520" t="str">
        <f t="shared" ca="1" si="5"/>
        <v/>
      </c>
      <c r="AE26" s="147"/>
      <c r="AF26" s="147"/>
      <c r="AG26" s="147"/>
      <c r="AH26" s="147"/>
      <c r="AI26" s="129"/>
      <c r="AJ26" s="129"/>
      <c r="AK26" s="129"/>
      <c r="AL26" s="147"/>
      <c r="AM26" s="149"/>
      <c r="AN26" s="147"/>
      <c r="AO26" s="149"/>
      <c r="AP26" s="147"/>
      <c r="AQ26" s="129"/>
      <c r="AR26" s="129"/>
      <c r="AS26" s="145"/>
      <c r="AT26" s="129"/>
      <c r="AU26" s="150"/>
      <c r="AV26" s="150" t="str">
        <f t="shared" ca="1" si="6"/>
        <v/>
      </c>
      <c r="AW26" s="150"/>
      <c r="AX26" s="150"/>
      <c r="AY26" s="151"/>
      <c r="AZ26" s="136" t="str">
        <f t="shared" ca="1" si="7"/>
        <v/>
      </c>
      <c r="BA26" s="152" t="str">
        <f t="shared" ca="1" si="8"/>
        <v/>
      </c>
      <c r="BB26" s="152" t="str">
        <f t="shared" ca="1" si="8"/>
        <v/>
      </c>
      <c r="BC26" s="152" t="str">
        <f t="shared" ca="1" si="0"/>
        <v/>
      </c>
      <c r="BD26" s="152" t="str">
        <f t="shared" ca="1" si="0"/>
        <v/>
      </c>
      <c r="BE26" s="136" t="str">
        <f t="shared" ca="1" si="0"/>
        <v/>
      </c>
      <c r="BF26" s="136" t="str">
        <f t="shared" ca="1" si="9"/>
        <v/>
      </c>
      <c r="BG26" s="136" t="str">
        <f t="shared" ca="1" si="10"/>
        <v/>
      </c>
      <c r="BH26" s="136" t="str">
        <f t="shared" ca="1" si="11"/>
        <v/>
      </c>
      <c r="BI26" s="136" t="str">
        <f t="shared" ca="1" si="12"/>
        <v/>
      </c>
      <c r="BJ26" s="150" t="str">
        <f t="shared" ca="1" si="13"/>
        <v/>
      </c>
      <c r="BK26" s="523" t="str">
        <f t="shared" ca="1" si="14"/>
        <v/>
      </c>
      <c r="BL26" s="136" t="str">
        <f t="shared" ca="1" si="15"/>
        <v/>
      </c>
      <c r="BM26" s="134" t="str">
        <f t="shared" ca="1" si="16"/>
        <v/>
      </c>
      <c r="BN26" s="134" t="str">
        <f ca="1">IFERROR(IF(OFFSET(X26,0,3)="", "", IF(OR(OFFSET(X26,0,2)="Yes",OFFSET(J26,0,-1)="BENEFICIARIES (GRANT)"), IF(OFFSET(X26,0,3)="FAO - HQ and RO", VLOOKUP(OFFSET(X26,0,4), Lists!$B$3:$C$255, 2, FALSE), VLOOKUP(OFFSET(X26,0,3),Lists!$D$3:$E$121,2,FALSE)),"")),"")</f>
        <v/>
      </c>
      <c r="BO26" s="134" t="str">
        <f t="shared" ca="1" si="17"/>
        <v/>
      </c>
      <c r="BP26" s="134" t="str">
        <f t="shared" si="1"/>
        <v/>
      </c>
      <c r="BQ26" s="134" t="str">
        <f t="shared" si="1"/>
        <v/>
      </c>
      <c r="BR26" s="134"/>
      <c r="BT26" s="153"/>
      <c r="BU26" s="153"/>
      <c r="BV26" s="154"/>
      <c r="BW26" s="154"/>
      <c r="BX26" s="150"/>
      <c r="BY26" s="150" t="str">
        <f t="shared" ca="1" si="18"/>
        <v/>
      </c>
      <c r="BZ26" s="150" t="str">
        <f t="shared" ca="1" si="19"/>
        <v/>
      </c>
      <c r="CA26" s="154" t="str">
        <f t="shared" ca="1" si="20"/>
        <v/>
      </c>
      <c r="CB26" s="150"/>
      <c r="CC26" s="154" t="str">
        <f t="shared" ca="1" si="21"/>
        <v/>
      </c>
      <c r="CD26" s="150"/>
    </row>
    <row r="27" spans="1:82" s="40" customFormat="1" x14ac:dyDescent="0.2">
      <c r="A27" s="78"/>
      <c r="B27" s="78"/>
      <c r="C27" s="78"/>
      <c r="D27" s="78"/>
      <c r="E27" s="118" t="str">
        <f t="shared" ca="1" si="4"/>
        <v/>
      </c>
      <c r="F27" s="118" t="str">
        <f ca="1">IFERROR(IF(OFFSET(J27,0,2)="","",IF(OFFSET(J27,0,-1)="","", VLOOKUP(OFFSET(J27,0,-1),Lists!$H$10:$I$15,2,FALSE))),"")</f>
        <v/>
      </c>
      <c r="G27" s="139" t="str">
        <f ca="1">IFERROR(IF(OFFSET(J27,0,8)="","",VLOOKUP(OFFSET(J27,0,8),Lists!$P$3:$Q$16,2,FALSE)),"")</f>
        <v/>
      </c>
      <c r="H27" s="155"/>
      <c r="I27" s="141"/>
      <c r="J27" s="141"/>
      <c r="K27" s="142"/>
      <c r="L27" s="143"/>
      <c r="M27" s="142"/>
      <c r="N27" s="144"/>
      <c r="O27" s="142"/>
      <c r="P27" s="145"/>
      <c r="Q27" s="146"/>
      <c r="R27" s="129"/>
      <c r="S27" s="129"/>
      <c r="T27" s="147"/>
      <c r="U27" s="145" t="str">
        <f ca="1">IF(OFFSET(J27,0,2)="","",IF(OFFSET(J27,0,-1)="","", IF(VLOOKUP(OFFSET(J27,0,-1),Lists!$H$10:$J$15,3,FALSE)=0,"",VLOOKUP(OFFSET(J27,0,-1),Lists!$H$10:$J$15,3,FALSE))))</f>
        <v/>
      </c>
      <c r="V27" s="147"/>
      <c r="W27" s="128"/>
      <c r="X27" s="145"/>
      <c r="Y27" s="142"/>
      <c r="Z27" s="145"/>
      <c r="AA27" s="129"/>
      <c r="AB27" s="129"/>
      <c r="AC27" s="148"/>
      <c r="AD27" s="520" t="str">
        <f t="shared" ca="1" si="5"/>
        <v/>
      </c>
      <c r="AE27" s="147"/>
      <c r="AF27" s="147"/>
      <c r="AG27" s="147"/>
      <c r="AH27" s="147"/>
      <c r="AI27" s="129"/>
      <c r="AJ27" s="129"/>
      <c r="AK27" s="129"/>
      <c r="AL27" s="147"/>
      <c r="AM27" s="149"/>
      <c r="AN27" s="147"/>
      <c r="AO27" s="149"/>
      <c r="AP27" s="147"/>
      <c r="AQ27" s="129"/>
      <c r="AR27" s="129"/>
      <c r="AS27" s="145"/>
      <c r="AT27" s="129"/>
      <c r="AU27" s="150"/>
      <c r="AV27" s="150" t="str">
        <f t="shared" ca="1" si="6"/>
        <v/>
      </c>
      <c r="AW27" s="150"/>
      <c r="AX27" s="150"/>
      <c r="AY27" s="151"/>
      <c r="AZ27" s="136" t="str">
        <f t="shared" ca="1" si="7"/>
        <v/>
      </c>
      <c r="BA27" s="152" t="str">
        <f t="shared" ca="1" si="8"/>
        <v/>
      </c>
      <c r="BB27" s="152" t="str">
        <f t="shared" ca="1" si="8"/>
        <v/>
      </c>
      <c r="BC27" s="152" t="str">
        <f t="shared" ca="1" si="0"/>
        <v/>
      </c>
      <c r="BD27" s="152" t="str">
        <f t="shared" ca="1" si="0"/>
        <v/>
      </c>
      <c r="BE27" s="136" t="str">
        <f t="shared" ca="1" si="0"/>
        <v/>
      </c>
      <c r="BF27" s="136" t="str">
        <f t="shared" ca="1" si="9"/>
        <v/>
      </c>
      <c r="BG27" s="136" t="str">
        <f t="shared" ca="1" si="10"/>
        <v/>
      </c>
      <c r="BH27" s="136" t="str">
        <f t="shared" ca="1" si="11"/>
        <v/>
      </c>
      <c r="BI27" s="136" t="str">
        <f t="shared" ca="1" si="12"/>
        <v/>
      </c>
      <c r="BJ27" s="150" t="str">
        <f t="shared" ca="1" si="13"/>
        <v/>
      </c>
      <c r="BK27" s="523" t="str">
        <f t="shared" ca="1" si="14"/>
        <v/>
      </c>
      <c r="BL27" s="136" t="str">
        <f t="shared" ca="1" si="15"/>
        <v/>
      </c>
      <c r="BM27" s="134" t="str">
        <f t="shared" ca="1" si="16"/>
        <v/>
      </c>
      <c r="BN27" s="134" t="str">
        <f ca="1">IFERROR(IF(OFFSET(X27,0,3)="", "", IF(OR(OFFSET(X27,0,2)="Yes",OFFSET(J27,0,-1)="BENEFICIARIES (GRANT)"), IF(OFFSET(X27,0,3)="FAO - HQ and RO", VLOOKUP(OFFSET(X27,0,4), Lists!$B$3:$C$255, 2, FALSE), VLOOKUP(OFFSET(X27,0,3),Lists!$D$3:$E$121,2,FALSE)),"")),"")</f>
        <v/>
      </c>
      <c r="BO27" s="134" t="str">
        <f t="shared" ca="1" si="17"/>
        <v/>
      </c>
      <c r="BP27" s="134" t="str">
        <f t="shared" si="1"/>
        <v/>
      </c>
      <c r="BQ27" s="134" t="str">
        <f t="shared" si="1"/>
        <v/>
      </c>
      <c r="BR27" s="134"/>
      <c r="BT27" s="153"/>
      <c r="BU27" s="153"/>
      <c r="BV27" s="154"/>
      <c r="BW27" s="154"/>
      <c r="BX27" s="150"/>
      <c r="BY27" s="150" t="str">
        <f t="shared" ca="1" si="18"/>
        <v/>
      </c>
      <c r="BZ27" s="150" t="str">
        <f t="shared" ca="1" si="19"/>
        <v/>
      </c>
      <c r="CA27" s="154" t="str">
        <f t="shared" ca="1" si="20"/>
        <v/>
      </c>
      <c r="CB27" s="150"/>
      <c r="CC27" s="154" t="str">
        <f t="shared" ca="1" si="21"/>
        <v/>
      </c>
      <c r="CD27" s="150"/>
    </row>
    <row r="28" spans="1:82" s="40" customFormat="1" x14ac:dyDescent="0.2">
      <c r="A28" s="78"/>
      <c r="B28" s="78"/>
      <c r="C28" s="78"/>
      <c r="D28" s="78"/>
      <c r="E28" s="118" t="str">
        <f t="shared" ca="1" si="4"/>
        <v/>
      </c>
      <c r="F28" s="118" t="str">
        <f ca="1">IFERROR(IF(OFFSET(J28,0,2)="","",IF(OFFSET(J28,0,-1)="","", VLOOKUP(OFFSET(J28,0,-1),Lists!$H$10:$I$15,2,FALSE))),"")</f>
        <v/>
      </c>
      <c r="G28" s="139" t="str">
        <f ca="1">IFERROR(IF(OFFSET(J28,0,8)="","",VLOOKUP(OFFSET(J28,0,8),Lists!$P$3:$Q$16,2,FALSE)),"")</f>
        <v/>
      </c>
      <c r="H28" s="155"/>
      <c r="I28" s="141"/>
      <c r="J28" s="141"/>
      <c r="K28" s="142"/>
      <c r="L28" s="143"/>
      <c r="M28" s="142"/>
      <c r="N28" s="144"/>
      <c r="O28" s="142"/>
      <c r="P28" s="145"/>
      <c r="Q28" s="146"/>
      <c r="R28" s="129"/>
      <c r="S28" s="129"/>
      <c r="T28" s="147"/>
      <c r="U28" s="145" t="str">
        <f ca="1">IF(OFFSET(J28,0,2)="","",IF(OFFSET(J28,0,-1)="","", IF(VLOOKUP(OFFSET(J28,0,-1),Lists!$H$10:$J$15,3,FALSE)=0,"",VLOOKUP(OFFSET(J28,0,-1),Lists!$H$10:$J$15,3,FALSE))))</f>
        <v/>
      </c>
      <c r="V28" s="147"/>
      <c r="W28" s="128"/>
      <c r="X28" s="145"/>
      <c r="Y28" s="142"/>
      <c r="Z28" s="145"/>
      <c r="AA28" s="129"/>
      <c r="AB28" s="129"/>
      <c r="AC28" s="148"/>
      <c r="AD28" s="520" t="str">
        <f t="shared" ca="1" si="5"/>
        <v/>
      </c>
      <c r="AE28" s="147"/>
      <c r="AF28" s="147"/>
      <c r="AG28" s="147"/>
      <c r="AH28" s="147"/>
      <c r="AI28" s="129"/>
      <c r="AJ28" s="129"/>
      <c r="AK28" s="129"/>
      <c r="AL28" s="147"/>
      <c r="AM28" s="149"/>
      <c r="AN28" s="147"/>
      <c r="AO28" s="149"/>
      <c r="AP28" s="147"/>
      <c r="AQ28" s="129"/>
      <c r="AR28" s="129"/>
      <c r="AS28" s="145"/>
      <c r="AT28" s="129"/>
      <c r="AU28" s="150"/>
      <c r="AV28" s="150" t="str">
        <f t="shared" ca="1" si="6"/>
        <v/>
      </c>
      <c r="AW28" s="150"/>
      <c r="AX28" s="150"/>
      <c r="AY28" s="151"/>
      <c r="AZ28" s="136" t="str">
        <f t="shared" ca="1" si="7"/>
        <v/>
      </c>
      <c r="BA28" s="152" t="str">
        <f t="shared" ca="1" si="8"/>
        <v/>
      </c>
      <c r="BB28" s="152" t="str">
        <f t="shared" ca="1" si="8"/>
        <v/>
      </c>
      <c r="BC28" s="152" t="str">
        <f t="shared" ca="1" si="0"/>
        <v/>
      </c>
      <c r="BD28" s="152" t="str">
        <f t="shared" ca="1" si="0"/>
        <v/>
      </c>
      <c r="BE28" s="136" t="str">
        <f t="shared" ca="1" si="0"/>
        <v/>
      </c>
      <c r="BF28" s="136" t="str">
        <f t="shared" ca="1" si="9"/>
        <v/>
      </c>
      <c r="BG28" s="136" t="str">
        <f t="shared" ca="1" si="10"/>
        <v/>
      </c>
      <c r="BH28" s="136" t="str">
        <f t="shared" ca="1" si="11"/>
        <v/>
      </c>
      <c r="BI28" s="136" t="str">
        <f t="shared" ca="1" si="12"/>
        <v/>
      </c>
      <c r="BJ28" s="150" t="str">
        <f t="shared" ca="1" si="13"/>
        <v/>
      </c>
      <c r="BK28" s="523" t="str">
        <f t="shared" ca="1" si="14"/>
        <v/>
      </c>
      <c r="BL28" s="136" t="str">
        <f t="shared" ca="1" si="15"/>
        <v/>
      </c>
      <c r="BM28" s="134" t="str">
        <f t="shared" ca="1" si="16"/>
        <v/>
      </c>
      <c r="BN28" s="134" t="str">
        <f ca="1">IFERROR(IF(OFFSET(X28,0,3)="", "", IF(OR(OFFSET(X28,0,2)="Yes",OFFSET(J28,0,-1)="BENEFICIARIES (GRANT)"), IF(OFFSET(X28,0,3)="FAO - HQ and RO", VLOOKUP(OFFSET(X28,0,4), Lists!$B$3:$C$255, 2, FALSE), VLOOKUP(OFFSET(X28,0,3),Lists!$D$3:$E$121,2,FALSE)),"")),"")</f>
        <v/>
      </c>
      <c r="BO28" s="134" t="str">
        <f t="shared" ca="1" si="17"/>
        <v/>
      </c>
      <c r="BP28" s="134" t="str">
        <f t="shared" si="1"/>
        <v/>
      </c>
      <c r="BQ28" s="134" t="str">
        <f t="shared" si="1"/>
        <v/>
      </c>
      <c r="BR28" s="134"/>
      <c r="BT28" s="153"/>
      <c r="BU28" s="153"/>
      <c r="BV28" s="154"/>
      <c r="BW28" s="154"/>
      <c r="BX28" s="150"/>
      <c r="BY28" s="150" t="str">
        <f t="shared" ca="1" si="18"/>
        <v/>
      </c>
      <c r="BZ28" s="150" t="str">
        <f t="shared" ca="1" si="19"/>
        <v/>
      </c>
      <c r="CA28" s="154" t="str">
        <f t="shared" ca="1" si="20"/>
        <v/>
      </c>
      <c r="CB28" s="150"/>
      <c r="CC28" s="154" t="str">
        <f t="shared" ca="1" si="21"/>
        <v/>
      </c>
      <c r="CD28" s="150"/>
    </row>
    <row r="29" spans="1:82" s="40" customFormat="1" x14ac:dyDescent="0.2">
      <c r="A29" s="78"/>
      <c r="B29" s="78"/>
      <c r="C29" s="78"/>
      <c r="D29" s="78"/>
      <c r="E29" s="118" t="str">
        <f t="shared" ca="1" si="4"/>
        <v/>
      </c>
      <c r="F29" s="118" t="str">
        <f ca="1">IFERROR(IF(OFFSET(J29,0,2)="","",IF(OFFSET(J29,0,-1)="","", VLOOKUP(OFFSET(J29,0,-1),Lists!$H$10:$I$15,2,FALSE))),"")</f>
        <v/>
      </c>
      <c r="G29" s="139" t="str">
        <f ca="1">IFERROR(IF(OFFSET(J29,0,8)="","",VLOOKUP(OFFSET(J29,0,8),Lists!$P$3:$Q$16,2,FALSE)),"")</f>
        <v/>
      </c>
      <c r="H29" s="155"/>
      <c r="I29" s="141"/>
      <c r="J29" s="141"/>
      <c r="K29" s="142"/>
      <c r="L29" s="143"/>
      <c r="M29" s="142"/>
      <c r="N29" s="144"/>
      <c r="O29" s="142"/>
      <c r="P29" s="145"/>
      <c r="Q29" s="146"/>
      <c r="R29" s="129"/>
      <c r="S29" s="129"/>
      <c r="T29" s="147"/>
      <c r="U29" s="145" t="str">
        <f ca="1">IF(OFFSET(J29,0,2)="","",IF(OFFSET(J29,0,-1)="","", IF(VLOOKUP(OFFSET(J29,0,-1),Lists!$H$10:$J$15,3,FALSE)=0,"",VLOOKUP(OFFSET(J29,0,-1),Lists!$H$10:$J$15,3,FALSE))))</f>
        <v/>
      </c>
      <c r="V29" s="147"/>
      <c r="W29" s="128"/>
      <c r="X29" s="145"/>
      <c r="Y29" s="142"/>
      <c r="Z29" s="145"/>
      <c r="AA29" s="129"/>
      <c r="AB29" s="129"/>
      <c r="AC29" s="148"/>
      <c r="AD29" s="520" t="str">
        <f t="shared" ca="1" si="5"/>
        <v/>
      </c>
      <c r="AE29" s="147"/>
      <c r="AF29" s="147"/>
      <c r="AG29" s="147"/>
      <c r="AH29" s="147"/>
      <c r="AI29" s="129"/>
      <c r="AJ29" s="129"/>
      <c r="AK29" s="129"/>
      <c r="AL29" s="147"/>
      <c r="AM29" s="149"/>
      <c r="AN29" s="147"/>
      <c r="AO29" s="149"/>
      <c r="AP29" s="147"/>
      <c r="AQ29" s="129"/>
      <c r="AR29" s="129"/>
      <c r="AS29" s="145"/>
      <c r="AT29" s="129"/>
      <c r="AU29" s="150"/>
      <c r="AV29" s="150" t="str">
        <f t="shared" ca="1" si="6"/>
        <v/>
      </c>
      <c r="AW29" s="150"/>
      <c r="AX29" s="150"/>
      <c r="AY29" s="151"/>
      <c r="AZ29" s="136" t="str">
        <f t="shared" ca="1" si="7"/>
        <v/>
      </c>
      <c r="BA29" s="152" t="str">
        <f t="shared" ca="1" si="8"/>
        <v/>
      </c>
      <c r="BB29" s="152" t="str">
        <f t="shared" ca="1" si="8"/>
        <v/>
      </c>
      <c r="BC29" s="152" t="str">
        <f t="shared" ca="1" si="8"/>
        <v/>
      </c>
      <c r="BD29" s="152" t="str">
        <f t="shared" ca="1" si="8"/>
        <v/>
      </c>
      <c r="BE29" s="136" t="str">
        <f t="shared" ca="1" si="8"/>
        <v/>
      </c>
      <c r="BF29" s="136" t="str">
        <f t="shared" ca="1" si="9"/>
        <v/>
      </c>
      <c r="BG29" s="136" t="str">
        <f t="shared" ca="1" si="10"/>
        <v/>
      </c>
      <c r="BH29" s="136" t="str">
        <f t="shared" ca="1" si="11"/>
        <v/>
      </c>
      <c r="BI29" s="136" t="str">
        <f t="shared" ca="1" si="12"/>
        <v/>
      </c>
      <c r="BJ29" s="150" t="str">
        <f t="shared" ca="1" si="13"/>
        <v/>
      </c>
      <c r="BK29" s="523" t="str">
        <f t="shared" ca="1" si="14"/>
        <v/>
      </c>
      <c r="BL29" s="136" t="str">
        <f t="shared" ca="1" si="15"/>
        <v/>
      </c>
      <c r="BM29" s="134" t="str">
        <f t="shared" ca="1" si="16"/>
        <v/>
      </c>
      <c r="BN29" s="134" t="str">
        <f ca="1">IFERROR(IF(OFFSET(X29,0,3)="", "", IF(OR(OFFSET(X29,0,2)="Yes",OFFSET(J29,0,-1)="BENEFICIARIES (GRANT)"), IF(OFFSET(X29,0,3)="FAO - HQ and RO", VLOOKUP(OFFSET(X29,0,4), Lists!$B$3:$C$255, 2, FALSE), VLOOKUP(OFFSET(X29,0,3),Lists!$D$3:$E$121,2,FALSE)),"")),"")</f>
        <v/>
      </c>
      <c r="BO29" s="134" t="str">
        <f t="shared" ca="1" si="17"/>
        <v/>
      </c>
      <c r="BP29" s="134" t="str">
        <f t="shared" si="17"/>
        <v/>
      </c>
      <c r="BQ29" s="134" t="str">
        <f t="shared" si="17"/>
        <v/>
      </c>
      <c r="BR29" s="134"/>
      <c r="BT29" s="153"/>
      <c r="BU29" s="153"/>
      <c r="BV29" s="154"/>
      <c r="BW29" s="154"/>
      <c r="BX29" s="150"/>
      <c r="BY29" s="150" t="str">
        <f t="shared" ca="1" si="18"/>
        <v/>
      </c>
      <c r="BZ29" s="150" t="str">
        <f t="shared" ca="1" si="19"/>
        <v/>
      </c>
      <c r="CA29" s="154" t="str">
        <f t="shared" ca="1" si="20"/>
        <v/>
      </c>
      <c r="CB29" s="150"/>
      <c r="CC29" s="154" t="str">
        <f t="shared" ca="1" si="21"/>
        <v/>
      </c>
      <c r="CD29" s="150"/>
    </row>
    <row r="30" spans="1:82" s="40" customFormat="1" x14ac:dyDescent="0.2">
      <c r="A30" s="78"/>
      <c r="B30" s="78"/>
      <c r="C30" s="78"/>
      <c r="D30" s="78"/>
      <c r="E30" s="118" t="str">
        <f t="shared" ca="1" si="4"/>
        <v/>
      </c>
      <c r="F30" s="118" t="str">
        <f ca="1">IFERROR(IF(OFFSET(J30,0,2)="","",IF(OFFSET(J30,0,-1)="","", VLOOKUP(OFFSET(J30,0,-1),Lists!$H$10:$I$15,2,FALSE))),"")</f>
        <v/>
      </c>
      <c r="G30" s="139" t="str">
        <f ca="1">IFERROR(IF(OFFSET(J30,0,8)="","",VLOOKUP(OFFSET(J30,0,8),Lists!$P$3:$Q$16,2,FALSE)),"")</f>
        <v/>
      </c>
      <c r="H30" s="155"/>
      <c r="I30" s="141"/>
      <c r="J30" s="141"/>
      <c r="K30" s="142"/>
      <c r="L30" s="143"/>
      <c r="M30" s="142"/>
      <c r="N30" s="144"/>
      <c r="O30" s="142"/>
      <c r="P30" s="145"/>
      <c r="Q30" s="146"/>
      <c r="R30" s="129"/>
      <c r="S30" s="129"/>
      <c r="T30" s="147"/>
      <c r="U30" s="145" t="str">
        <f ca="1">IF(OFFSET(J30,0,2)="","",IF(OFFSET(J30,0,-1)="","", IF(VLOOKUP(OFFSET(J30,0,-1),Lists!$H$10:$J$15,3,FALSE)=0,"",VLOOKUP(OFFSET(J30,0,-1),Lists!$H$10:$J$15,3,FALSE))))</f>
        <v/>
      </c>
      <c r="V30" s="147"/>
      <c r="W30" s="128"/>
      <c r="X30" s="145"/>
      <c r="Y30" s="142"/>
      <c r="Z30" s="145"/>
      <c r="AA30" s="129"/>
      <c r="AB30" s="129"/>
      <c r="AC30" s="148"/>
      <c r="AD30" s="520" t="str">
        <f t="shared" ca="1" si="5"/>
        <v/>
      </c>
      <c r="AE30" s="147"/>
      <c r="AF30" s="147"/>
      <c r="AG30" s="147"/>
      <c r="AH30" s="147"/>
      <c r="AI30" s="129"/>
      <c r="AJ30" s="129"/>
      <c r="AK30" s="129"/>
      <c r="AL30" s="147"/>
      <c r="AM30" s="149"/>
      <c r="AN30" s="147"/>
      <c r="AO30" s="149"/>
      <c r="AP30" s="147"/>
      <c r="AQ30" s="129"/>
      <c r="AR30" s="129"/>
      <c r="AS30" s="145"/>
      <c r="AT30" s="129"/>
      <c r="AU30" s="150"/>
      <c r="AV30" s="150" t="str">
        <f t="shared" ca="1" si="6"/>
        <v/>
      </c>
      <c r="AW30" s="150"/>
      <c r="AX30" s="150"/>
      <c r="AY30" s="151"/>
      <c r="AZ30" s="136" t="str">
        <f t="shared" ca="1" si="7"/>
        <v/>
      </c>
      <c r="BA30" s="152" t="str">
        <f t="shared" ca="1" si="8"/>
        <v/>
      </c>
      <c r="BB30" s="152" t="str">
        <f t="shared" ca="1" si="8"/>
        <v/>
      </c>
      <c r="BC30" s="152" t="str">
        <f t="shared" ca="1" si="8"/>
        <v/>
      </c>
      <c r="BD30" s="152" t="str">
        <f t="shared" ca="1" si="8"/>
        <v/>
      </c>
      <c r="BE30" s="136" t="str">
        <f t="shared" ca="1" si="8"/>
        <v/>
      </c>
      <c r="BF30" s="136" t="str">
        <f t="shared" ca="1" si="9"/>
        <v/>
      </c>
      <c r="BG30" s="136" t="str">
        <f t="shared" ca="1" si="10"/>
        <v/>
      </c>
      <c r="BH30" s="136" t="str">
        <f t="shared" ca="1" si="11"/>
        <v/>
      </c>
      <c r="BI30" s="136" t="str">
        <f t="shared" ca="1" si="12"/>
        <v/>
      </c>
      <c r="BJ30" s="150" t="str">
        <f t="shared" ca="1" si="13"/>
        <v/>
      </c>
      <c r="BK30" s="523" t="str">
        <f t="shared" ca="1" si="14"/>
        <v/>
      </c>
      <c r="BL30" s="136" t="str">
        <f t="shared" ca="1" si="15"/>
        <v/>
      </c>
      <c r="BM30" s="134" t="str">
        <f t="shared" ca="1" si="16"/>
        <v/>
      </c>
      <c r="BN30" s="134" t="str">
        <f ca="1">IFERROR(IF(OFFSET(X30,0,3)="", "", IF(OR(OFFSET(X30,0,2)="Yes",OFFSET(J30,0,-1)="BENEFICIARIES (GRANT)"), IF(OFFSET(X30,0,3)="FAO - HQ and RO", VLOOKUP(OFFSET(X30,0,4), Lists!$B$3:$C$255, 2, FALSE), VLOOKUP(OFFSET(X30,0,3),Lists!$D$3:$E$121,2,FALSE)),"")),"")</f>
        <v/>
      </c>
      <c r="BO30" s="134" t="str">
        <f t="shared" ca="1" si="17"/>
        <v/>
      </c>
      <c r="BP30" s="134" t="str">
        <f t="shared" si="17"/>
        <v/>
      </c>
      <c r="BQ30" s="134" t="str">
        <f t="shared" si="17"/>
        <v/>
      </c>
      <c r="BR30" s="134"/>
      <c r="BT30" s="153"/>
      <c r="BU30" s="153"/>
      <c r="BV30" s="154"/>
      <c r="BW30" s="154"/>
      <c r="BX30" s="150"/>
      <c r="BY30" s="150" t="str">
        <f t="shared" ca="1" si="18"/>
        <v/>
      </c>
      <c r="BZ30" s="150" t="str">
        <f t="shared" ca="1" si="19"/>
        <v/>
      </c>
      <c r="CA30" s="154" t="str">
        <f t="shared" ca="1" si="20"/>
        <v/>
      </c>
      <c r="CB30" s="150"/>
      <c r="CC30" s="154" t="str">
        <f t="shared" ca="1" si="21"/>
        <v/>
      </c>
      <c r="CD30" s="150"/>
    </row>
    <row r="31" spans="1:82" s="40" customFormat="1" x14ac:dyDescent="0.2">
      <c r="A31" s="78"/>
      <c r="B31" s="78"/>
      <c r="C31" s="78"/>
      <c r="D31" s="78"/>
      <c r="E31" s="118" t="str">
        <f t="shared" ca="1" si="4"/>
        <v/>
      </c>
      <c r="F31" s="118" t="str">
        <f ca="1">IFERROR(IF(OFFSET(J31,0,2)="","",IF(OFFSET(J31,0,-1)="","", VLOOKUP(OFFSET(J31,0,-1),Lists!$H$10:$I$15,2,FALSE))),"")</f>
        <v/>
      </c>
      <c r="G31" s="139" t="str">
        <f ca="1">IFERROR(IF(OFFSET(J31,0,8)="","",VLOOKUP(OFFSET(J31,0,8),Lists!$P$3:$Q$16,2,FALSE)),"")</f>
        <v/>
      </c>
      <c r="H31" s="155"/>
      <c r="I31" s="141"/>
      <c r="J31" s="141"/>
      <c r="K31" s="142"/>
      <c r="L31" s="143"/>
      <c r="M31" s="142"/>
      <c r="N31" s="144"/>
      <c r="O31" s="142"/>
      <c r="P31" s="145"/>
      <c r="Q31" s="146"/>
      <c r="R31" s="129"/>
      <c r="S31" s="129"/>
      <c r="T31" s="147"/>
      <c r="U31" s="145" t="str">
        <f ca="1">IF(OFFSET(J31,0,2)="","",IF(OFFSET(J31,0,-1)="","", IF(VLOOKUP(OFFSET(J31,0,-1),Lists!$H$10:$J$15,3,FALSE)=0,"",VLOOKUP(OFFSET(J31,0,-1),Lists!$H$10:$J$15,3,FALSE))))</f>
        <v/>
      </c>
      <c r="V31" s="147"/>
      <c r="W31" s="128"/>
      <c r="X31" s="145"/>
      <c r="Y31" s="142"/>
      <c r="Z31" s="145"/>
      <c r="AA31" s="129"/>
      <c r="AB31" s="129"/>
      <c r="AC31" s="148"/>
      <c r="AD31" s="520" t="str">
        <f t="shared" ca="1" si="5"/>
        <v/>
      </c>
      <c r="AE31" s="147"/>
      <c r="AF31" s="147"/>
      <c r="AG31" s="147"/>
      <c r="AH31" s="147"/>
      <c r="AI31" s="129"/>
      <c r="AJ31" s="129"/>
      <c r="AK31" s="129"/>
      <c r="AL31" s="147"/>
      <c r="AM31" s="149"/>
      <c r="AN31" s="147"/>
      <c r="AO31" s="149"/>
      <c r="AP31" s="147"/>
      <c r="AQ31" s="129"/>
      <c r="AR31" s="129"/>
      <c r="AS31" s="145"/>
      <c r="AT31" s="129"/>
      <c r="AU31" s="150"/>
      <c r="AV31" s="150" t="str">
        <f t="shared" ca="1" si="6"/>
        <v/>
      </c>
      <c r="AW31" s="150"/>
      <c r="AX31" s="150"/>
      <c r="AY31" s="151"/>
      <c r="AZ31" s="136" t="str">
        <f t="shared" ca="1" si="7"/>
        <v/>
      </c>
      <c r="BA31" s="152" t="str">
        <f t="shared" ca="1" si="8"/>
        <v/>
      </c>
      <c r="BB31" s="152" t="str">
        <f t="shared" ca="1" si="8"/>
        <v/>
      </c>
      <c r="BC31" s="152" t="str">
        <f t="shared" ca="1" si="8"/>
        <v/>
      </c>
      <c r="BD31" s="152" t="str">
        <f t="shared" ca="1" si="8"/>
        <v/>
      </c>
      <c r="BE31" s="136" t="str">
        <f t="shared" ca="1" si="8"/>
        <v/>
      </c>
      <c r="BF31" s="136" t="str">
        <f t="shared" ca="1" si="9"/>
        <v/>
      </c>
      <c r="BG31" s="136" t="str">
        <f t="shared" ca="1" si="10"/>
        <v/>
      </c>
      <c r="BH31" s="136" t="str">
        <f t="shared" ca="1" si="11"/>
        <v/>
      </c>
      <c r="BI31" s="136" t="str">
        <f t="shared" ca="1" si="12"/>
        <v/>
      </c>
      <c r="BJ31" s="150" t="str">
        <f t="shared" ca="1" si="13"/>
        <v/>
      </c>
      <c r="BK31" s="523" t="str">
        <f t="shared" ca="1" si="14"/>
        <v/>
      </c>
      <c r="BL31" s="136" t="str">
        <f t="shared" ca="1" si="15"/>
        <v/>
      </c>
      <c r="BM31" s="134" t="str">
        <f t="shared" ca="1" si="16"/>
        <v/>
      </c>
      <c r="BN31" s="134" t="str">
        <f ca="1">IFERROR(IF(OFFSET(X31,0,3)="", "", IF(OR(OFFSET(X31,0,2)="Yes",OFFSET(J31,0,-1)="BENEFICIARIES (GRANT)"), IF(OFFSET(X31,0,3)="FAO - HQ and RO", VLOOKUP(OFFSET(X31,0,4), Lists!$B$3:$C$255, 2, FALSE), VLOOKUP(OFFSET(X31,0,3),Lists!$D$3:$E$121,2,FALSE)),"")),"")</f>
        <v/>
      </c>
      <c r="BO31" s="134" t="str">
        <f t="shared" ca="1" si="17"/>
        <v/>
      </c>
      <c r="BP31" s="134" t="str">
        <f t="shared" si="17"/>
        <v/>
      </c>
      <c r="BQ31" s="134" t="str">
        <f t="shared" si="17"/>
        <v/>
      </c>
      <c r="BR31" s="134"/>
      <c r="BT31" s="153"/>
      <c r="BU31" s="153"/>
      <c r="BV31" s="154"/>
      <c r="BW31" s="154"/>
      <c r="BX31" s="150"/>
      <c r="BY31" s="150" t="str">
        <f t="shared" ca="1" si="18"/>
        <v/>
      </c>
      <c r="BZ31" s="150" t="str">
        <f t="shared" ca="1" si="19"/>
        <v/>
      </c>
      <c r="CA31" s="154" t="str">
        <f t="shared" ca="1" si="20"/>
        <v/>
      </c>
      <c r="CB31" s="150"/>
      <c r="CC31" s="154" t="str">
        <f t="shared" ca="1" si="21"/>
        <v/>
      </c>
      <c r="CD31" s="150"/>
    </row>
    <row r="32" spans="1:82" s="40" customFormat="1" x14ac:dyDescent="0.2">
      <c r="A32" s="78"/>
      <c r="B32" s="78"/>
      <c r="C32" s="78"/>
      <c r="D32" s="78"/>
      <c r="E32" s="118" t="str">
        <f t="shared" ca="1" si="4"/>
        <v/>
      </c>
      <c r="F32" s="118" t="str">
        <f ca="1">IFERROR(IF(OFFSET(J32,0,2)="","",IF(OFFSET(J32,0,-1)="","", VLOOKUP(OFFSET(J32,0,-1),Lists!$H$10:$I$15,2,FALSE))),"")</f>
        <v/>
      </c>
      <c r="G32" s="139" t="str">
        <f ca="1">IFERROR(IF(OFFSET(J32,0,8)="","",VLOOKUP(OFFSET(J32,0,8),Lists!$P$3:$Q$16,2,FALSE)),"")</f>
        <v/>
      </c>
      <c r="H32" s="155"/>
      <c r="I32" s="141"/>
      <c r="J32" s="141"/>
      <c r="K32" s="142"/>
      <c r="L32" s="143"/>
      <c r="M32" s="142"/>
      <c r="N32" s="144"/>
      <c r="O32" s="142"/>
      <c r="P32" s="145"/>
      <c r="Q32" s="146"/>
      <c r="R32" s="129"/>
      <c r="S32" s="129"/>
      <c r="T32" s="147"/>
      <c r="U32" s="145" t="str">
        <f ca="1">IF(OFFSET(J32,0,2)="","",IF(OFFSET(J32,0,-1)="","", IF(VLOOKUP(OFFSET(J32,0,-1),Lists!$H$10:$J$15,3,FALSE)=0,"",VLOOKUP(OFFSET(J32,0,-1),Lists!$H$10:$J$15,3,FALSE))))</f>
        <v/>
      </c>
      <c r="V32" s="147"/>
      <c r="W32" s="128"/>
      <c r="X32" s="145"/>
      <c r="Y32" s="142"/>
      <c r="Z32" s="145"/>
      <c r="AA32" s="129"/>
      <c r="AB32" s="129"/>
      <c r="AC32" s="148"/>
      <c r="AD32" s="520" t="str">
        <f t="shared" ca="1" si="5"/>
        <v/>
      </c>
      <c r="AE32" s="147"/>
      <c r="AF32" s="147"/>
      <c r="AG32" s="147"/>
      <c r="AH32" s="147"/>
      <c r="AI32" s="129"/>
      <c r="AJ32" s="129"/>
      <c r="AK32" s="129"/>
      <c r="AL32" s="147"/>
      <c r="AM32" s="149"/>
      <c r="AN32" s="147"/>
      <c r="AO32" s="149"/>
      <c r="AP32" s="147"/>
      <c r="AQ32" s="129"/>
      <c r="AR32" s="129"/>
      <c r="AS32" s="145"/>
      <c r="AT32" s="129"/>
      <c r="AU32" s="150"/>
      <c r="AV32" s="150" t="str">
        <f t="shared" ca="1" si="6"/>
        <v/>
      </c>
      <c r="AW32" s="150"/>
      <c r="AX32" s="150"/>
      <c r="AY32" s="151"/>
      <c r="AZ32" s="136" t="str">
        <f t="shared" ca="1" si="7"/>
        <v/>
      </c>
      <c r="BA32" s="152" t="str">
        <f t="shared" ca="1" si="8"/>
        <v/>
      </c>
      <c r="BB32" s="152" t="str">
        <f t="shared" ca="1" si="8"/>
        <v/>
      </c>
      <c r="BC32" s="152" t="str">
        <f t="shared" ca="1" si="8"/>
        <v/>
      </c>
      <c r="BD32" s="152" t="str">
        <f t="shared" ca="1" si="8"/>
        <v/>
      </c>
      <c r="BE32" s="136" t="str">
        <f t="shared" ca="1" si="8"/>
        <v/>
      </c>
      <c r="BF32" s="136" t="str">
        <f t="shared" ca="1" si="9"/>
        <v/>
      </c>
      <c r="BG32" s="136" t="str">
        <f t="shared" ca="1" si="10"/>
        <v/>
      </c>
      <c r="BH32" s="136" t="str">
        <f t="shared" ca="1" si="11"/>
        <v/>
      </c>
      <c r="BI32" s="136" t="str">
        <f t="shared" ca="1" si="12"/>
        <v/>
      </c>
      <c r="BJ32" s="150" t="str">
        <f t="shared" ca="1" si="13"/>
        <v/>
      </c>
      <c r="BK32" s="523" t="str">
        <f t="shared" ca="1" si="14"/>
        <v/>
      </c>
      <c r="BL32" s="136" t="str">
        <f t="shared" ca="1" si="15"/>
        <v/>
      </c>
      <c r="BM32" s="134" t="str">
        <f t="shared" ca="1" si="16"/>
        <v/>
      </c>
      <c r="BN32" s="134" t="str">
        <f ca="1">IFERROR(IF(OFFSET(X32,0,3)="", "", IF(OR(OFFSET(X32,0,2)="Yes",OFFSET(J32,0,-1)="BENEFICIARIES (GRANT)"), IF(OFFSET(X32,0,3)="FAO - HQ and RO", VLOOKUP(OFFSET(X32,0,4), Lists!$B$3:$C$255, 2, FALSE), VLOOKUP(OFFSET(X32,0,3),Lists!$D$3:$E$121,2,FALSE)),"")),"")</f>
        <v/>
      </c>
      <c r="BO32" s="134" t="str">
        <f t="shared" ca="1" si="17"/>
        <v/>
      </c>
      <c r="BP32" s="134" t="str">
        <f t="shared" si="17"/>
        <v/>
      </c>
      <c r="BQ32" s="134" t="str">
        <f t="shared" si="17"/>
        <v/>
      </c>
      <c r="BR32" s="134"/>
      <c r="BT32" s="153"/>
      <c r="BU32" s="153"/>
      <c r="BV32" s="154"/>
      <c r="BW32" s="154"/>
      <c r="BX32" s="150"/>
      <c r="BY32" s="150" t="str">
        <f t="shared" ca="1" si="18"/>
        <v/>
      </c>
      <c r="BZ32" s="150" t="str">
        <f t="shared" ca="1" si="19"/>
        <v/>
      </c>
      <c r="CA32" s="154" t="str">
        <f t="shared" ca="1" si="20"/>
        <v/>
      </c>
      <c r="CB32" s="150"/>
      <c r="CC32" s="154" t="str">
        <f t="shared" ca="1" si="21"/>
        <v/>
      </c>
      <c r="CD32" s="150"/>
    </row>
    <row r="33" spans="1:82" s="40" customFormat="1" x14ac:dyDescent="0.2">
      <c r="A33" s="78"/>
      <c r="B33" s="78"/>
      <c r="C33" s="78"/>
      <c r="D33" s="78"/>
      <c r="E33" s="118" t="str">
        <f t="shared" ca="1" si="4"/>
        <v/>
      </c>
      <c r="F33" s="118" t="str">
        <f ca="1">IFERROR(IF(OFFSET(J33,0,2)="","",IF(OFFSET(J33,0,-1)="","", VLOOKUP(OFFSET(J33,0,-1),Lists!$H$10:$I$15,2,FALSE))),"")</f>
        <v/>
      </c>
      <c r="G33" s="139" t="str">
        <f ca="1">IFERROR(IF(OFFSET(J33,0,8)="","",VLOOKUP(OFFSET(J33,0,8),Lists!$P$3:$Q$16,2,FALSE)),"")</f>
        <v/>
      </c>
      <c r="H33" s="155"/>
      <c r="I33" s="141"/>
      <c r="J33" s="141"/>
      <c r="K33" s="142"/>
      <c r="L33" s="143"/>
      <c r="M33" s="142"/>
      <c r="N33" s="144"/>
      <c r="O33" s="142"/>
      <c r="P33" s="145"/>
      <c r="Q33" s="146"/>
      <c r="R33" s="129"/>
      <c r="S33" s="129"/>
      <c r="T33" s="147"/>
      <c r="U33" s="145" t="str">
        <f ca="1">IF(OFFSET(J33,0,2)="","",IF(OFFSET(J33,0,-1)="","", IF(VLOOKUP(OFFSET(J33,0,-1),Lists!$H$10:$J$15,3,FALSE)=0,"",VLOOKUP(OFFSET(J33,0,-1),Lists!$H$10:$J$15,3,FALSE))))</f>
        <v/>
      </c>
      <c r="V33" s="147"/>
      <c r="W33" s="128"/>
      <c r="X33" s="145"/>
      <c r="Y33" s="142"/>
      <c r="Z33" s="145"/>
      <c r="AA33" s="129"/>
      <c r="AB33" s="129"/>
      <c r="AC33" s="148"/>
      <c r="AD33" s="520" t="str">
        <f t="shared" ca="1" si="5"/>
        <v/>
      </c>
      <c r="AE33" s="147"/>
      <c r="AF33" s="147"/>
      <c r="AG33" s="147"/>
      <c r="AH33" s="147"/>
      <c r="AI33" s="129"/>
      <c r="AJ33" s="129"/>
      <c r="AK33" s="129"/>
      <c r="AL33" s="147"/>
      <c r="AM33" s="149"/>
      <c r="AN33" s="147"/>
      <c r="AO33" s="149"/>
      <c r="AP33" s="147"/>
      <c r="AQ33" s="129"/>
      <c r="AR33" s="129"/>
      <c r="AS33" s="145"/>
      <c r="AT33" s="129"/>
      <c r="AU33" s="150"/>
      <c r="AV33" s="150" t="str">
        <f t="shared" ca="1" si="6"/>
        <v/>
      </c>
      <c r="AW33" s="150"/>
      <c r="AX33" s="150"/>
      <c r="AY33" s="151"/>
      <c r="AZ33" s="136" t="str">
        <f t="shared" ca="1" si="7"/>
        <v/>
      </c>
      <c r="BA33" s="152" t="str">
        <f t="shared" ca="1" si="8"/>
        <v/>
      </c>
      <c r="BB33" s="152" t="str">
        <f t="shared" ca="1" si="8"/>
        <v/>
      </c>
      <c r="BC33" s="152" t="str">
        <f t="shared" ca="1" si="8"/>
        <v/>
      </c>
      <c r="BD33" s="152" t="str">
        <f t="shared" ca="1" si="8"/>
        <v/>
      </c>
      <c r="BE33" s="136" t="str">
        <f t="shared" ca="1" si="8"/>
        <v/>
      </c>
      <c r="BF33" s="136" t="str">
        <f t="shared" ca="1" si="9"/>
        <v/>
      </c>
      <c r="BG33" s="136" t="str">
        <f t="shared" ca="1" si="10"/>
        <v/>
      </c>
      <c r="BH33" s="136" t="str">
        <f t="shared" ca="1" si="11"/>
        <v/>
      </c>
      <c r="BI33" s="136" t="str">
        <f t="shared" ca="1" si="12"/>
        <v/>
      </c>
      <c r="BJ33" s="150" t="str">
        <f t="shared" ca="1" si="13"/>
        <v/>
      </c>
      <c r="BK33" s="523" t="str">
        <f t="shared" ca="1" si="14"/>
        <v/>
      </c>
      <c r="BL33" s="136" t="str">
        <f t="shared" ca="1" si="15"/>
        <v/>
      </c>
      <c r="BM33" s="134" t="str">
        <f t="shared" ca="1" si="16"/>
        <v/>
      </c>
      <c r="BN33" s="134" t="str">
        <f ca="1">IFERROR(IF(OFFSET(X33,0,3)="", "", IF(OR(OFFSET(X33,0,2)="Yes",OFFSET(J33,0,-1)="BENEFICIARIES (GRANT)"), IF(OFFSET(X33,0,3)="FAO - HQ and RO", VLOOKUP(OFFSET(X33,0,4), Lists!$B$3:$C$255, 2, FALSE), VLOOKUP(OFFSET(X33,0,3),Lists!$D$3:$E$121,2,FALSE)),"")),"")</f>
        <v/>
      </c>
      <c r="BO33" s="134" t="str">
        <f t="shared" ca="1" si="17"/>
        <v/>
      </c>
      <c r="BP33" s="134" t="str">
        <f t="shared" si="17"/>
        <v/>
      </c>
      <c r="BQ33" s="134" t="str">
        <f t="shared" si="17"/>
        <v/>
      </c>
      <c r="BR33" s="134"/>
      <c r="BT33" s="153"/>
      <c r="BU33" s="153"/>
      <c r="BV33" s="154"/>
      <c r="BW33" s="154"/>
      <c r="BX33" s="150"/>
      <c r="BY33" s="150" t="str">
        <f t="shared" ca="1" si="18"/>
        <v/>
      </c>
      <c r="BZ33" s="150" t="str">
        <f t="shared" ca="1" si="19"/>
        <v/>
      </c>
      <c r="CA33" s="154" t="str">
        <f t="shared" ca="1" si="20"/>
        <v/>
      </c>
      <c r="CB33" s="150"/>
      <c r="CC33" s="154" t="str">
        <f t="shared" ca="1" si="21"/>
        <v/>
      </c>
      <c r="CD33" s="150"/>
    </row>
    <row r="34" spans="1:82" s="40" customFormat="1" x14ac:dyDescent="0.2">
      <c r="A34" s="78"/>
      <c r="B34" s="78"/>
      <c r="C34" s="78"/>
      <c r="D34" s="78"/>
      <c r="E34" s="118" t="str">
        <f t="shared" ca="1" si="4"/>
        <v/>
      </c>
      <c r="F34" s="118" t="str">
        <f ca="1">IFERROR(IF(OFFSET(J34,0,2)="","",IF(OFFSET(J34,0,-1)="","", VLOOKUP(OFFSET(J34,0,-1),Lists!$H$10:$I$15,2,FALSE))),"")</f>
        <v/>
      </c>
      <c r="G34" s="139" t="str">
        <f ca="1">IFERROR(IF(OFFSET(J34,0,8)="","",VLOOKUP(OFFSET(J34,0,8),Lists!$P$3:$Q$16,2,FALSE)),"")</f>
        <v/>
      </c>
      <c r="H34" s="542" t="s">
        <v>216</v>
      </c>
      <c r="I34" s="141"/>
      <c r="J34" s="141"/>
      <c r="K34" s="142"/>
      <c r="L34" s="143"/>
      <c r="M34" s="142"/>
      <c r="N34" s="144"/>
      <c r="O34" s="142"/>
      <c r="P34" s="145"/>
      <c r="Q34" s="146"/>
      <c r="R34" s="129"/>
      <c r="S34" s="129"/>
      <c r="T34" s="147"/>
      <c r="U34" s="145" t="str">
        <f ca="1">IF(OFFSET(J34,0,2)="","",IF(OFFSET(J34,0,-1)="","", IF(VLOOKUP(OFFSET(J34,0,-1),Lists!$H$10:$J$15,3,FALSE)=0,"",VLOOKUP(OFFSET(J34,0,-1),Lists!$H$10:$J$15,3,FALSE))))</f>
        <v/>
      </c>
      <c r="V34" s="147"/>
      <c r="W34" s="128"/>
      <c r="X34" s="145"/>
      <c r="Y34" s="142"/>
      <c r="Z34" s="145"/>
      <c r="AA34" s="129"/>
      <c r="AB34" s="129"/>
      <c r="AC34" s="148"/>
      <c r="AD34" s="520" t="str">
        <f t="shared" ca="1" si="5"/>
        <v/>
      </c>
      <c r="AE34" s="147"/>
      <c r="AF34" s="147"/>
      <c r="AG34" s="147"/>
      <c r="AH34" s="147"/>
      <c r="AI34" s="129"/>
      <c r="AJ34" s="129"/>
      <c r="AK34" s="129"/>
      <c r="AL34" s="147"/>
      <c r="AM34" s="149"/>
      <c r="AN34" s="147"/>
      <c r="AO34" s="149"/>
      <c r="AP34" s="147"/>
      <c r="AQ34" s="129"/>
      <c r="AR34" s="129"/>
      <c r="AS34" s="145"/>
      <c r="AT34" s="129"/>
      <c r="AU34" s="150"/>
      <c r="AV34" s="150" t="str">
        <f t="shared" ca="1" si="6"/>
        <v/>
      </c>
      <c r="AW34" s="150"/>
      <c r="AX34" s="150"/>
      <c r="AY34" s="151"/>
      <c r="AZ34" s="136" t="str">
        <f t="shared" ca="1" si="7"/>
        <v/>
      </c>
      <c r="BA34" s="152" t="str">
        <f t="shared" ca="1" si="8"/>
        <v/>
      </c>
      <c r="BB34" s="152" t="str">
        <f t="shared" ca="1" si="8"/>
        <v/>
      </c>
      <c r="BC34" s="152" t="str">
        <f t="shared" ca="1" si="8"/>
        <v/>
      </c>
      <c r="BD34" s="152" t="str">
        <f t="shared" ca="1" si="8"/>
        <v/>
      </c>
      <c r="BE34" s="136" t="str">
        <f t="shared" ca="1" si="8"/>
        <v/>
      </c>
      <c r="BF34" s="136" t="str">
        <f t="shared" ca="1" si="9"/>
        <v/>
      </c>
      <c r="BG34" s="136" t="str">
        <f t="shared" ca="1" si="10"/>
        <v/>
      </c>
      <c r="BH34" s="136" t="str">
        <f t="shared" ca="1" si="11"/>
        <v/>
      </c>
      <c r="BI34" s="136" t="str">
        <f t="shared" ca="1" si="12"/>
        <v/>
      </c>
      <c r="BJ34" s="150" t="str">
        <f t="shared" ca="1" si="13"/>
        <v/>
      </c>
      <c r="BK34" s="523" t="str">
        <f t="shared" ca="1" si="14"/>
        <v/>
      </c>
      <c r="BL34" s="136" t="str">
        <f t="shared" ca="1" si="15"/>
        <v/>
      </c>
      <c r="BM34" s="134" t="str">
        <f t="shared" ca="1" si="16"/>
        <v/>
      </c>
      <c r="BN34" s="134" t="str">
        <f ca="1">IFERROR(IF(OFFSET(X34,0,3)="", "", IF(OR(OFFSET(X34,0,2)="Yes",OFFSET(J34,0,-1)="BENEFICIARIES (GRANT)"), IF(OFFSET(X34,0,3)="FAO - HQ and RO", VLOOKUP(OFFSET(X34,0,4), Lists!$B$3:$C$255, 2, FALSE), VLOOKUP(OFFSET(X34,0,3),Lists!$D$3:$E$121,2,FALSE)),"")),"")</f>
        <v/>
      </c>
      <c r="BO34" s="134" t="str">
        <f t="shared" ca="1" si="17"/>
        <v/>
      </c>
      <c r="BP34" s="134" t="str">
        <f t="shared" si="17"/>
        <v/>
      </c>
      <c r="BQ34" s="134" t="str">
        <f t="shared" si="17"/>
        <v/>
      </c>
      <c r="BR34" s="134"/>
      <c r="BT34" s="153"/>
      <c r="BU34" s="153"/>
      <c r="BV34" s="154"/>
      <c r="BW34" s="154"/>
      <c r="BX34" s="150"/>
      <c r="BY34" s="150" t="str">
        <f t="shared" ca="1" si="18"/>
        <v/>
      </c>
      <c r="BZ34" s="150" t="str">
        <f t="shared" ca="1" si="19"/>
        <v/>
      </c>
      <c r="CA34" s="154" t="str">
        <f t="shared" ca="1" si="20"/>
        <v/>
      </c>
      <c r="CB34" s="150"/>
      <c r="CC34" s="154" t="str">
        <f t="shared" ca="1" si="21"/>
        <v/>
      </c>
      <c r="CD34" s="150"/>
    </row>
    <row r="35" spans="1:82" s="40" customFormat="1" x14ac:dyDescent="0.2">
      <c r="A35" s="78"/>
      <c r="B35" s="78"/>
      <c r="C35" s="78"/>
      <c r="D35" s="78"/>
      <c r="E35" s="118" t="str">
        <f t="shared" ca="1" si="4"/>
        <v/>
      </c>
      <c r="F35" s="118" t="str">
        <f ca="1">IFERROR(IF(OFFSET(J35,0,2)="","",IF(OFFSET(J35,0,-1)="","", VLOOKUP(OFFSET(J35,0,-1),Lists!$H$10:$I$15,2,FALSE))),"")</f>
        <v/>
      </c>
      <c r="G35" s="119" t="str">
        <f ca="1">IFERROR(IF(OFFSET(J35,0,8)="","",VLOOKUP(OFFSET(J35,0,8),Lists!$P$3:$Q$16,2,FALSE)),"")</f>
        <v/>
      </c>
      <c r="H35" s="184"/>
      <c r="I35" s="121"/>
      <c r="J35" s="121"/>
      <c r="K35" s="185"/>
      <c r="L35" s="186"/>
      <c r="M35" s="122"/>
      <c r="N35" s="180"/>
      <c r="O35" s="122"/>
      <c r="P35" s="124"/>
      <c r="Q35" s="125"/>
      <c r="R35" s="126"/>
      <c r="S35" s="126"/>
      <c r="T35" s="127"/>
      <c r="U35" s="124" t="str">
        <f ca="1">IF(OFFSET(J35,0,2)="","",IF(OFFSET(J35,0,-1)="","", IF(VLOOKUP(OFFSET(J35,0,-1),Lists!$H$10:$J$15,3,FALSE)=0,"",VLOOKUP(OFFSET(J35,0,-1),Lists!$H$10:$J$15,3,FALSE))))</f>
        <v/>
      </c>
      <c r="V35" s="127"/>
      <c r="W35" s="128"/>
      <c r="X35" s="124"/>
      <c r="Y35" s="122"/>
      <c r="Z35" s="124"/>
      <c r="AA35" s="126"/>
      <c r="AB35" s="126"/>
      <c r="AC35" s="130"/>
      <c r="AD35" s="519" t="str">
        <f t="shared" ca="1" si="5"/>
        <v/>
      </c>
      <c r="AE35" s="127"/>
      <c r="AF35" s="127"/>
      <c r="AG35" s="127"/>
      <c r="AH35" s="127"/>
      <c r="AI35" s="126"/>
      <c r="AJ35" s="126"/>
      <c r="AK35" s="126"/>
      <c r="AL35" s="127"/>
      <c r="AM35" s="131"/>
      <c r="AN35" s="127"/>
      <c r="AO35" s="131"/>
      <c r="AP35" s="127"/>
      <c r="AQ35" s="126"/>
      <c r="AR35" s="126"/>
      <c r="AS35" s="124"/>
      <c r="AT35" s="126"/>
      <c r="AU35" s="132"/>
      <c r="AV35" s="132" t="str">
        <f t="shared" ca="1" si="6"/>
        <v/>
      </c>
      <c r="AW35" s="132"/>
      <c r="AX35" s="132"/>
      <c r="AY35" s="133"/>
      <c r="AZ35" s="134" t="str">
        <f t="shared" ca="1" si="7"/>
        <v/>
      </c>
      <c r="BA35" s="135" t="str">
        <f t="shared" ca="1" si="8"/>
        <v/>
      </c>
      <c r="BB35" s="135" t="str">
        <f t="shared" ca="1" si="8"/>
        <v/>
      </c>
      <c r="BC35" s="135" t="str">
        <f t="shared" ca="1" si="8"/>
        <v/>
      </c>
      <c r="BD35" s="135" t="str">
        <f t="shared" ca="1" si="8"/>
        <v/>
      </c>
      <c r="BE35" s="134" t="str">
        <f t="shared" ca="1" si="8"/>
        <v/>
      </c>
      <c r="BF35" s="134" t="str">
        <f t="shared" ca="1" si="9"/>
        <v/>
      </c>
      <c r="BG35" s="134" t="str">
        <f t="shared" ca="1" si="10"/>
        <v/>
      </c>
      <c r="BH35" s="134" t="str">
        <f t="shared" ca="1" si="11"/>
        <v/>
      </c>
      <c r="BI35" s="134" t="str">
        <f t="shared" ca="1" si="12"/>
        <v/>
      </c>
      <c r="BJ35" s="132" t="str">
        <f t="shared" ca="1" si="13"/>
        <v/>
      </c>
      <c r="BK35" s="523" t="str">
        <f t="shared" ca="1" si="14"/>
        <v/>
      </c>
      <c r="BL35" s="134" t="str">
        <f t="shared" ca="1" si="15"/>
        <v/>
      </c>
      <c r="BM35" s="134" t="str">
        <f t="shared" ca="1" si="16"/>
        <v/>
      </c>
      <c r="BN35" s="134" t="str">
        <f ca="1">IFERROR(IF(OFFSET(X35,0,3)="", "", IF(OR(OFFSET(X35,0,2)="Yes",OFFSET(J35,0,-1)="BENEFICIARIES (GRANT)"), IF(OFFSET(X35,0,3)="FAO - HQ and RO", VLOOKUP(OFFSET(X35,0,4), Lists!$B$3:$C$255, 2, FALSE), VLOOKUP(OFFSET(X35,0,3),Lists!$D$3:$E$121,2,FALSE)),"")),"")</f>
        <v/>
      </c>
      <c r="BO35" s="134" t="str">
        <f t="shared" ca="1" si="17"/>
        <v/>
      </c>
      <c r="BP35" s="134" t="str">
        <f t="shared" si="17"/>
        <v/>
      </c>
      <c r="BQ35" s="134" t="str">
        <f t="shared" si="17"/>
        <v/>
      </c>
      <c r="BR35" s="134"/>
      <c r="BS35" s="187"/>
      <c r="BT35" s="137"/>
      <c r="BU35" s="137"/>
      <c r="BV35" s="188"/>
      <c r="BW35" s="188"/>
      <c r="BX35" s="132"/>
      <c r="BY35" s="132" t="str">
        <f t="shared" ca="1" si="18"/>
        <v/>
      </c>
      <c r="BZ35" s="150" t="str">
        <f t="shared" ca="1" si="19"/>
        <v/>
      </c>
      <c r="CA35" s="188" t="str">
        <f t="shared" ca="1" si="20"/>
        <v/>
      </c>
      <c r="CB35" s="132"/>
      <c r="CC35" s="188" t="str">
        <f t="shared" ca="1" si="21"/>
        <v/>
      </c>
      <c r="CD35" s="132"/>
    </row>
    <row r="36" spans="1:82" s="40" customFormat="1" x14ac:dyDescent="0.2">
      <c r="A36" s="78"/>
      <c r="B36" s="78"/>
      <c r="C36" s="78"/>
      <c r="D36" s="78"/>
      <c r="E36" s="118" t="str">
        <f t="shared" ca="1" si="4"/>
        <v/>
      </c>
      <c r="F36" s="118" t="str">
        <f ca="1">IFERROR(IF(OFFSET(J36,0,2)="","",IF(OFFSET(J36,0,-1)="","", VLOOKUP(OFFSET(J36,0,-1),Lists!$H$10:$I$15,2,FALSE))),"")</f>
        <v/>
      </c>
      <c r="G36" s="139" t="str">
        <f ca="1">IFERROR(IF(OFFSET(J36,0,8)="","",VLOOKUP(OFFSET(J36,0,8),Lists!$P$3:$Q$16,2,FALSE)),"")</f>
        <v/>
      </c>
      <c r="H36" s="155"/>
      <c r="I36" s="141"/>
      <c r="J36" s="141"/>
      <c r="K36" s="142"/>
      <c r="L36" s="143"/>
      <c r="M36" s="142"/>
      <c r="N36" s="144"/>
      <c r="O36" s="142"/>
      <c r="P36" s="145"/>
      <c r="Q36" s="146"/>
      <c r="R36" s="129"/>
      <c r="S36" s="129"/>
      <c r="T36" s="147"/>
      <c r="U36" s="145" t="str">
        <f ca="1">IF(OFFSET(J36,0,2)="","",IF(OFFSET(J36,0,-1)="","", IF(VLOOKUP(OFFSET(J36,0,-1),Lists!$H$10:$J$15,3,FALSE)=0,"",VLOOKUP(OFFSET(J36,0,-1),Lists!$H$10:$J$15,3,FALSE))))</f>
        <v/>
      </c>
      <c r="V36" s="147"/>
      <c r="W36" s="128"/>
      <c r="X36" s="145"/>
      <c r="Y36" s="142"/>
      <c r="Z36" s="145"/>
      <c r="AA36" s="129"/>
      <c r="AB36" s="129"/>
      <c r="AC36" s="148"/>
      <c r="AD36" s="520" t="str">
        <f t="shared" ca="1" si="5"/>
        <v/>
      </c>
      <c r="AE36" s="147"/>
      <c r="AF36" s="147"/>
      <c r="AG36" s="147"/>
      <c r="AH36" s="147"/>
      <c r="AI36" s="129"/>
      <c r="AJ36" s="129"/>
      <c r="AK36" s="129"/>
      <c r="AL36" s="147"/>
      <c r="AM36" s="149"/>
      <c r="AN36" s="147"/>
      <c r="AO36" s="149"/>
      <c r="AP36" s="147"/>
      <c r="AQ36" s="129"/>
      <c r="AR36" s="129"/>
      <c r="AS36" s="145"/>
      <c r="AT36" s="129"/>
      <c r="AU36" s="150"/>
      <c r="AV36" s="150" t="str">
        <f t="shared" ca="1" si="6"/>
        <v/>
      </c>
      <c r="AW36" s="150"/>
      <c r="AX36" s="150"/>
      <c r="AY36" s="151"/>
      <c r="AZ36" s="136" t="str">
        <f t="shared" ca="1" si="7"/>
        <v/>
      </c>
      <c r="BA36" s="152" t="str">
        <f t="shared" ca="1" si="8"/>
        <v/>
      </c>
      <c r="BB36" s="152" t="str">
        <f t="shared" ca="1" si="8"/>
        <v/>
      </c>
      <c r="BC36" s="152" t="str">
        <f t="shared" ca="1" si="8"/>
        <v/>
      </c>
      <c r="BD36" s="152" t="str">
        <f t="shared" ca="1" si="8"/>
        <v/>
      </c>
      <c r="BE36" s="136" t="str">
        <f t="shared" ca="1" si="8"/>
        <v/>
      </c>
      <c r="BF36" s="136" t="str">
        <f t="shared" ca="1" si="9"/>
        <v/>
      </c>
      <c r="BG36" s="136" t="str">
        <f t="shared" ca="1" si="10"/>
        <v/>
      </c>
      <c r="BH36" s="136" t="str">
        <f t="shared" ca="1" si="11"/>
        <v/>
      </c>
      <c r="BI36" s="136" t="str">
        <f t="shared" ca="1" si="12"/>
        <v/>
      </c>
      <c r="BJ36" s="150" t="str">
        <f t="shared" ca="1" si="13"/>
        <v/>
      </c>
      <c r="BK36" s="523" t="str">
        <f t="shared" ca="1" si="14"/>
        <v/>
      </c>
      <c r="BL36" s="136" t="str">
        <f t="shared" ca="1" si="15"/>
        <v/>
      </c>
      <c r="BM36" s="134" t="str">
        <f t="shared" ca="1" si="16"/>
        <v/>
      </c>
      <c r="BN36" s="134" t="str">
        <f ca="1">IFERROR(IF(OFFSET(X36,0,3)="", "", IF(OR(OFFSET(X36,0,2)="Yes",OFFSET(J36,0,-1)="BENEFICIARIES (GRANT)"), IF(OFFSET(X36,0,3)="FAO - HQ and RO", VLOOKUP(OFFSET(X36,0,4), Lists!$B$3:$C$255, 2, FALSE), VLOOKUP(OFFSET(X36,0,3),Lists!$D$3:$E$121,2,FALSE)),"")),"")</f>
        <v/>
      </c>
      <c r="BO36" s="134" t="str">
        <f t="shared" ca="1" si="17"/>
        <v/>
      </c>
      <c r="BP36" s="134" t="str">
        <f t="shared" si="17"/>
        <v/>
      </c>
      <c r="BQ36" s="134" t="str">
        <f t="shared" si="17"/>
        <v/>
      </c>
      <c r="BR36" s="134"/>
      <c r="BT36" s="153"/>
      <c r="BU36" s="153"/>
      <c r="BV36" s="154"/>
      <c r="BW36" s="154"/>
      <c r="BX36" s="150"/>
      <c r="BY36" s="150" t="str">
        <f t="shared" ca="1" si="18"/>
        <v/>
      </c>
      <c r="BZ36" s="150" t="str">
        <f t="shared" ca="1" si="19"/>
        <v/>
      </c>
      <c r="CA36" s="154" t="str">
        <f t="shared" ca="1" si="20"/>
        <v/>
      </c>
      <c r="CB36" s="150"/>
      <c r="CC36" s="154" t="str">
        <f t="shared" ca="1" si="21"/>
        <v/>
      </c>
      <c r="CD36" s="150"/>
    </row>
    <row r="37" spans="1:82" s="40" customFormat="1" x14ac:dyDescent="0.2">
      <c r="A37" s="78"/>
      <c r="B37" s="78"/>
      <c r="C37" s="78"/>
      <c r="D37" s="78"/>
      <c r="E37" s="118" t="str">
        <f t="shared" ca="1" si="4"/>
        <v/>
      </c>
      <c r="F37" s="118" t="str">
        <f ca="1">IFERROR(IF(OFFSET(J37,0,2)="","",IF(OFFSET(J37,0,-1)="","", VLOOKUP(OFFSET(J37,0,-1),Lists!$H$10:$I$15,2,FALSE))),"")</f>
        <v/>
      </c>
      <c r="G37" s="139" t="str">
        <f ca="1">IFERROR(IF(OFFSET(J37,0,8)="","",VLOOKUP(OFFSET(J37,0,8),Lists!$P$3:$Q$16,2,FALSE)),"")</f>
        <v/>
      </c>
      <c r="H37" s="155"/>
      <c r="I37" s="141"/>
      <c r="J37" s="141"/>
      <c r="K37" s="142"/>
      <c r="L37" s="143"/>
      <c r="M37" s="142"/>
      <c r="N37" s="144"/>
      <c r="O37" s="142"/>
      <c r="P37" s="145"/>
      <c r="Q37" s="146"/>
      <c r="R37" s="129"/>
      <c r="S37" s="129"/>
      <c r="T37" s="147"/>
      <c r="U37" s="145" t="str">
        <f ca="1">IF(OFFSET(J37,0,2)="","",IF(OFFSET(J37,0,-1)="","", IF(VLOOKUP(OFFSET(J37,0,-1),Lists!$H$10:$J$15,3,FALSE)=0,"",VLOOKUP(OFFSET(J37,0,-1),Lists!$H$10:$J$15,3,FALSE))))</f>
        <v/>
      </c>
      <c r="V37" s="147"/>
      <c r="W37" s="128"/>
      <c r="X37" s="145"/>
      <c r="Y37" s="142"/>
      <c r="Z37" s="145"/>
      <c r="AA37" s="129"/>
      <c r="AB37" s="129"/>
      <c r="AC37" s="148"/>
      <c r="AD37" s="520" t="str">
        <f t="shared" ca="1" si="5"/>
        <v/>
      </c>
      <c r="AE37" s="147"/>
      <c r="AF37" s="147"/>
      <c r="AG37" s="147"/>
      <c r="AH37" s="147"/>
      <c r="AI37" s="129"/>
      <c r="AJ37" s="129"/>
      <c r="AK37" s="129"/>
      <c r="AL37" s="147"/>
      <c r="AM37" s="149"/>
      <c r="AN37" s="147"/>
      <c r="AO37" s="149"/>
      <c r="AP37" s="147"/>
      <c r="AQ37" s="129"/>
      <c r="AR37" s="129"/>
      <c r="AS37" s="145"/>
      <c r="AT37" s="129"/>
      <c r="AU37" s="150"/>
      <c r="AV37" s="150" t="str">
        <f t="shared" ca="1" si="6"/>
        <v/>
      </c>
      <c r="AW37" s="150"/>
      <c r="AX37" s="150"/>
      <c r="AY37" s="151"/>
      <c r="AZ37" s="136" t="str">
        <f t="shared" ca="1" si="7"/>
        <v/>
      </c>
      <c r="BA37" s="152" t="str">
        <f t="shared" ca="1" si="8"/>
        <v/>
      </c>
      <c r="BB37" s="152" t="str">
        <f t="shared" ca="1" si="8"/>
        <v/>
      </c>
      <c r="BC37" s="152" t="str">
        <f t="shared" ca="1" si="8"/>
        <v/>
      </c>
      <c r="BD37" s="152" t="str">
        <f t="shared" ca="1" si="8"/>
        <v/>
      </c>
      <c r="BE37" s="136" t="str">
        <f t="shared" ca="1" si="8"/>
        <v/>
      </c>
      <c r="BF37" s="136" t="str">
        <f t="shared" ca="1" si="9"/>
        <v/>
      </c>
      <c r="BG37" s="136" t="str">
        <f t="shared" ca="1" si="10"/>
        <v/>
      </c>
      <c r="BH37" s="136" t="str">
        <f t="shared" ca="1" si="11"/>
        <v/>
      </c>
      <c r="BI37" s="136" t="str">
        <f t="shared" ca="1" si="12"/>
        <v/>
      </c>
      <c r="BJ37" s="150" t="str">
        <f t="shared" ca="1" si="13"/>
        <v/>
      </c>
      <c r="BK37" s="523" t="str">
        <f t="shared" ca="1" si="14"/>
        <v/>
      </c>
      <c r="BL37" s="136" t="str">
        <f t="shared" ca="1" si="15"/>
        <v/>
      </c>
      <c r="BM37" s="134" t="str">
        <f t="shared" ca="1" si="16"/>
        <v/>
      </c>
      <c r="BN37" s="134" t="str">
        <f ca="1">IFERROR(IF(OFFSET(X37,0,3)="", "", IF(OR(OFFSET(X37,0,2)="Yes",OFFSET(J37,0,-1)="BENEFICIARIES (GRANT)"), IF(OFFSET(X37,0,3)="FAO - HQ and RO", VLOOKUP(OFFSET(X37,0,4), Lists!$B$3:$C$255, 2, FALSE), VLOOKUP(OFFSET(X37,0,3),Lists!$D$3:$E$121,2,FALSE)),"")),"")</f>
        <v/>
      </c>
      <c r="BO37" s="134" t="str">
        <f t="shared" ca="1" si="17"/>
        <v/>
      </c>
      <c r="BP37" s="134" t="str">
        <f t="shared" si="17"/>
        <v/>
      </c>
      <c r="BQ37" s="134" t="str">
        <f t="shared" si="17"/>
        <v/>
      </c>
      <c r="BR37" s="134"/>
      <c r="BT37" s="153"/>
      <c r="BU37" s="153"/>
      <c r="BV37" s="154"/>
      <c r="BW37" s="154"/>
      <c r="BX37" s="150"/>
      <c r="BY37" s="150" t="str">
        <f t="shared" ca="1" si="18"/>
        <v/>
      </c>
      <c r="BZ37" s="150" t="str">
        <f t="shared" ca="1" si="19"/>
        <v/>
      </c>
      <c r="CA37" s="154" t="str">
        <f t="shared" ca="1" si="20"/>
        <v/>
      </c>
      <c r="CB37" s="150"/>
      <c r="CC37" s="154" t="str">
        <f t="shared" ca="1" si="21"/>
        <v/>
      </c>
      <c r="CD37" s="150"/>
    </row>
    <row r="38" spans="1:82" s="40" customFormat="1" x14ac:dyDescent="0.2">
      <c r="A38" s="78"/>
      <c r="B38" s="78"/>
      <c r="C38" s="78"/>
      <c r="D38" s="78"/>
      <c r="E38" s="118" t="str">
        <f t="shared" ca="1" si="4"/>
        <v/>
      </c>
      <c r="F38" s="118" t="str">
        <f ca="1">IFERROR(IF(OFFSET(J38,0,2)="","",IF(OFFSET(J38,0,-1)="","", VLOOKUP(OFFSET(J38,0,-1),Lists!$H$10:$I$15,2,FALSE))),"")</f>
        <v/>
      </c>
      <c r="G38" s="139" t="str">
        <f ca="1">IFERROR(IF(OFFSET(J38,0,8)="","",VLOOKUP(OFFSET(J38,0,8),Lists!$P$3:$Q$16,2,FALSE)),"")</f>
        <v/>
      </c>
      <c r="H38" s="155"/>
      <c r="I38" s="141"/>
      <c r="J38" s="141"/>
      <c r="K38" s="142"/>
      <c r="L38" s="143"/>
      <c r="M38" s="142"/>
      <c r="N38" s="144"/>
      <c r="O38" s="142"/>
      <c r="P38" s="145"/>
      <c r="Q38" s="146"/>
      <c r="R38" s="129"/>
      <c r="S38" s="129"/>
      <c r="T38" s="147"/>
      <c r="U38" s="145" t="str">
        <f ca="1">IF(OFFSET(J38,0,2)="","",IF(OFFSET(J38,0,-1)="","", IF(VLOOKUP(OFFSET(J38,0,-1),Lists!$H$10:$J$15,3,FALSE)=0,"",VLOOKUP(OFFSET(J38,0,-1),Lists!$H$10:$J$15,3,FALSE))))</f>
        <v/>
      </c>
      <c r="V38" s="147"/>
      <c r="W38" s="128"/>
      <c r="X38" s="145"/>
      <c r="Y38" s="142"/>
      <c r="Z38" s="145"/>
      <c r="AA38" s="129"/>
      <c r="AB38" s="129"/>
      <c r="AC38" s="148"/>
      <c r="AD38" s="520" t="str">
        <f t="shared" ca="1" si="5"/>
        <v/>
      </c>
      <c r="AE38" s="147"/>
      <c r="AF38" s="147"/>
      <c r="AG38" s="147"/>
      <c r="AH38" s="147"/>
      <c r="AI38" s="129"/>
      <c r="AJ38" s="129"/>
      <c r="AK38" s="129"/>
      <c r="AL38" s="147"/>
      <c r="AM38" s="149"/>
      <c r="AN38" s="147"/>
      <c r="AO38" s="149"/>
      <c r="AP38" s="147"/>
      <c r="AQ38" s="129"/>
      <c r="AR38" s="129"/>
      <c r="AS38" s="145"/>
      <c r="AT38" s="129"/>
      <c r="AU38" s="150"/>
      <c r="AV38" s="150" t="str">
        <f t="shared" ca="1" si="6"/>
        <v/>
      </c>
      <c r="AW38" s="150"/>
      <c r="AX38" s="150"/>
      <c r="AY38" s="151"/>
      <c r="AZ38" s="136" t="str">
        <f t="shared" ca="1" si="7"/>
        <v/>
      </c>
      <c r="BA38" s="152" t="str">
        <f t="shared" ca="1" si="8"/>
        <v/>
      </c>
      <c r="BB38" s="152" t="str">
        <f t="shared" ca="1" si="8"/>
        <v/>
      </c>
      <c r="BC38" s="152" t="str">
        <f t="shared" ca="1" si="8"/>
        <v/>
      </c>
      <c r="BD38" s="152" t="str">
        <f t="shared" ca="1" si="8"/>
        <v/>
      </c>
      <c r="BE38" s="136" t="str">
        <f t="shared" ca="1" si="8"/>
        <v/>
      </c>
      <c r="BF38" s="136" t="str">
        <f t="shared" ca="1" si="9"/>
        <v/>
      </c>
      <c r="BG38" s="136" t="str">
        <f t="shared" ca="1" si="10"/>
        <v/>
      </c>
      <c r="BH38" s="136" t="str">
        <f t="shared" ca="1" si="11"/>
        <v/>
      </c>
      <c r="BI38" s="136" t="str">
        <f t="shared" ca="1" si="12"/>
        <v/>
      </c>
      <c r="BJ38" s="150" t="str">
        <f t="shared" ca="1" si="13"/>
        <v/>
      </c>
      <c r="BK38" s="523" t="str">
        <f t="shared" ca="1" si="14"/>
        <v/>
      </c>
      <c r="BL38" s="136" t="str">
        <f t="shared" ca="1" si="15"/>
        <v/>
      </c>
      <c r="BM38" s="134" t="str">
        <f t="shared" ca="1" si="16"/>
        <v/>
      </c>
      <c r="BN38" s="134" t="str">
        <f ca="1">IFERROR(IF(OFFSET(X38,0,3)="", "", IF(OR(OFFSET(X38,0,2)="Yes",OFFSET(J38,0,-1)="BENEFICIARIES (GRANT)"), IF(OFFSET(X38,0,3)="FAO - HQ and RO", VLOOKUP(OFFSET(X38,0,4), Lists!$B$3:$C$255, 2, FALSE), VLOOKUP(OFFSET(X38,0,3),Lists!$D$3:$E$121,2,FALSE)),"")),"")</f>
        <v/>
      </c>
      <c r="BO38" s="134" t="str">
        <f t="shared" ca="1" si="17"/>
        <v/>
      </c>
      <c r="BP38" s="134" t="str">
        <f t="shared" si="17"/>
        <v/>
      </c>
      <c r="BQ38" s="134" t="str">
        <f t="shared" si="17"/>
        <v/>
      </c>
      <c r="BR38" s="134"/>
      <c r="BT38" s="153"/>
      <c r="BU38" s="153"/>
      <c r="BV38" s="154"/>
      <c r="BW38" s="154"/>
      <c r="BX38" s="150"/>
      <c r="BY38" s="150" t="str">
        <f t="shared" ca="1" si="18"/>
        <v/>
      </c>
      <c r="BZ38" s="150" t="str">
        <f t="shared" ca="1" si="19"/>
        <v/>
      </c>
      <c r="CA38" s="154" t="str">
        <f t="shared" ca="1" si="20"/>
        <v/>
      </c>
      <c r="CB38" s="150"/>
      <c r="CC38" s="154" t="str">
        <f t="shared" ca="1" si="21"/>
        <v/>
      </c>
      <c r="CD38" s="150"/>
    </row>
    <row r="39" spans="1:82" s="40" customFormat="1" x14ac:dyDescent="0.2">
      <c r="A39" s="78"/>
      <c r="B39" s="78"/>
      <c r="C39" s="78"/>
      <c r="D39" s="78"/>
      <c r="E39" s="118" t="str">
        <f t="shared" ca="1" si="4"/>
        <v/>
      </c>
      <c r="F39" s="118" t="str">
        <f ca="1">IFERROR(IF(OFFSET(J39,0,2)="","",IF(OFFSET(J39,0,-1)="","", VLOOKUP(OFFSET(J39,0,-1),Lists!$H$10:$I$15,2,FALSE))),"")</f>
        <v/>
      </c>
      <c r="G39" s="139" t="str">
        <f ca="1">IFERROR(IF(OFFSET(J39,0,8)="","",VLOOKUP(OFFSET(J39,0,8),Lists!$P$3:$Q$16,2,FALSE)),"")</f>
        <v/>
      </c>
      <c r="H39" s="155"/>
      <c r="I39" s="141"/>
      <c r="J39" s="141"/>
      <c r="K39" s="142"/>
      <c r="L39" s="143"/>
      <c r="M39" s="142"/>
      <c r="N39" s="144"/>
      <c r="O39" s="142"/>
      <c r="P39" s="145"/>
      <c r="Q39" s="146"/>
      <c r="R39" s="129"/>
      <c r="S39" s="129"/>
      <c r="T39" s="147"/>
      <c r="U39" s="145" t="str">
        <f ca="1">IF(OFFSET(J39,0,2)="","",IF(OFFSET(J39,0,-1)="","", IF(VLOOKUP(OFFSET(J39,0,-1),Lists!$H$10:$J$15,3,FALSE)=0,"",VLOOKUP(OFFSET(J39,0,-1),Lists!$H$10:$J$15,3,FALSE))))</f>
        <v/>
      </c>
      <c r="V39" s="147"/>
      <c r="W39" s="128"/>
      <c r="X39" s="145"/>
      <c r="Y39" s="142"/>
      <c r="Z39" s="145"/>
      <c r="AA39" s="129"/>
      <c r="AB39" s="129"/>
      <c r="AC39" s="148"/>
      <c r="AD39" s="520" t="str">
        <f t="shared" ca="1" si="5"/>
        <v/>
      </c>
      <c r="AE39" s="147"/>
      <c r="AF39" s="147"/>
      <c r="AG39" s="147"/>
      <c r="AH39" s="147"/>
      <c r="AI39" s="129"/>
      <c r="AJ39" s="129"/>
      <c r="AK39" s="129"/>
      <c r="AL39" s="147"/>
      <c r="AM39" s="149"/>
      <c r="AN39" s="147"/>
      <c r="AO39" s="149"/>
      <c r="AP39" s="147"/>
      <c r="AQ39" s="129"/>
      <c r="AR39" s="129"/>
      <c r="AS39" s="145"/>
      <c r="AT39" s="129"/>
      <c r="AU39" s="150"/>
      <c r="AV39" s="150" t="str">
        <f t="shared" ca="1" si="6"/>
        <v/>
      </c>
      <c r="AW39" s="150"/>
      <c r="AX39" s="150"/>
      <c r="AY39" s="151"/>
      <c r="AZ39" s="136" t="str">
        <f t="shared" ca="1" si="7"/>
        <v/>
      </c>
      <c r="BA39" s="152" t="str">
        <f t="shared" ca="1" si="8"/>
        <v/>
      </c>
      <c r="BB39" s="152" t="str">
        <f t="shared" ca="1" si="8"/>
        <v/>
      </c>
      <c r="BC39" s="152" t="str">
        <f t="shared" ca="1" si="8"/>
        <v/>
      </c>
      <c r="BD39" s="152" t="str">
        <f t="shared" ca="1" si="8"/>
        <v/>
      </c>
      <c r="BE39" s="136" t="str">
        <f t="shared" ca="1" si="8"/>
        <v/>
      </c>
      <c r="BF39" s="136" t="str">
        <f t="shared" ca="1" si="9"/>
        <v/>
      </c>
      <c r="BG39" s="136" t="str">
        <f t="shared" ca="1" si="10"/>
        <v/>
      </c>
      <c r="BH39" s="136" t="str">
        <f t="shared" ca="1" si="11"/>
        <v/>
      </c>
      <c r="BI39" s="136" t="str">
        <f t="shared" ca="1" si="12"/>
        <v/>
      </c>
      <c r="BJ39" s="150" t="str">
        <f t="shared" ca="1" si="13"/>
        <v/>
      </c>
      <c r="BK39" s="523" t="str">
        <f t="shared" ca="1" si="14"/>
        <v/>
      </c>
      <c r="BL39" s="136" t="str">
        <f t="shared" ca="1" si="15"/>
        <v/>
      </c>
      <c r="BM39" s="134" t="str">
        <f t="shared" ca="1" si="16"/>
        <v/>
      </c>
      <c r="BN39" s="134" t="str">
        <f ca="1">IFERROR(IF(OFFSET(X39,0,3)="", "", IF(OR(OFFSET(X39,0,2)="Yes",OFFSET(J39,0,-1)="BENEFICIARIES (GRANT)"), IF(OFFSET(X39,0,3)="FAO - HQ and RO", VLOOKUP(OFFSET(X39,0,4), Lists!$B$3:$C$255, 2, FALSE), VLOOKUP(OFFSET(X39,0,3),Lists!$D$3:$E$121,2,FALSE)),"")),"")</f>
        <v/>
      </c>
      <c r="BO39" s="134" t="str">
        <f t="shared" ca="1" si="17"/>
        <v/>
      </c>
      <c r="BP39" s="134" t="str">
        <f t="shared" si="17"/>
        <v/>
      </c>
      <c r="BQ39" s="134" t="str">
        <f t="shared" si="17"/>
        <v/>
      </c>
      <c r="BR39" s="134"/>
      <c r="BT39" s="153"/>
      <c r="BU39" s="153"/>
      <c r="BV39" s="154"/>
      <c r="BW39" s="154"/>
      <c r="BX39" s="150"/>
      <c r="BY39" s="150" t="str">
        <f t="shared" ca="1" si="18"/>
        <v/>
      </c>
      <c r="BZ39" s="150" t="str">
        <f t="shared" ca="1" si="19"/>
        <v/>
      </c>
      <c r="CA39" s="154" t="str">
        <f t="shared" ca="1" si="20"/>
        <v/>
      </c>
      <c r="CB39" s="150"/>
      <c r="CC39" s="154" t="str">
        <f t="shared" ca="1" si="21"/>
        <v/>
      </c>
      <c r="CD39" s="150"/>
    </row>
    <row r="40" spans="1:82" s="40" customFormat="1" x14ac:dyDescent="0.2">
      <c r="A40" s="78"/>
      <c r="B40" s="78"/>
      <c r="C40" s="78"/>
      <c r="D40" s="78"/>
      <c r="E40" s="118" t="str">
        <f t="shared" ca="1" si="4"/>
        <v/>
      </c>
      <c r="F40" s="118" t="str">
        <f ca="1">IFERROR(IF(OFFSET(J40,0,2)="","",IF(OFFSET(J40,0,-1)="","", VLOOKUP(OFFSET(J40,0,-1),Lists!$H$10:$I$15,2,FALSE))),"")</f>
        <v/>
      </c>
      <c r="G40" s="139" t="str">
        <f ca="1">IFERROR(IF(OFFSET(J40,0,8)="","",VLOOKUP(OFFSET(J40,0,8),Lists!$P$3:$Q$16,2,FALSE)),"")</f>
        <v/>
      </c>
      <c r="H40" s="155"/>
      <c r="I40" s="141"/>
      <c r="J40" s="141"/>
      <c r="K40" s="142"/>
      <c r="L40" s="143"/>
      <c r="M40" s="142"/>
      <c r="N40" s="144"/>
      <c r="O40" s="142"/>
      <c r="P40" s="145"/>
      <c r="Q40" s="146"/>
      <c r="R40" s="129"/>
      <c r="S40" s="129"/>
      <c r="T40" s="147"/>
      <c r="U40" s="145" t="str">
        <f ca="1">IF(OFFSET(J40,0,2)="","",IF(OFFSET(J40,0,-1)="","", IF(VLOOKUP(OFFSET(J40,0,-1),Lists!$H$10:$J$15,3,FALSE)=0,"",VLOOKUP(OFFSET(J40,0,-1),Lists!$H$10:$J$15,3,FALSE))))</f>
        <v/>
      </c>
      <c r="V40" s="147"/>
      <c r="W40" s="128"/>
      <c r="X40" s="145"/>
      <c r="Y40" s="142"/>
      <c r="Z40" s="145"/>
      <c r="AA40" s="129"/>
      <c r="AB40" s="129"/>
      <c r="AC40" s="148"/>
      <c r="AD40" s="520" t="str">
        <f t="shared" ca="1" si="5"/>
        <v/>
      </c>
      <c r="AE40" s="147"/>
      <c r="AF40" s="147"/>
      <c r="AG40" s="147"/>
      <c r="AH40" s="147"/>
      <c r="AI40" s="129"/>
      <c r="AJ40" s="129"/>
      <c r="AK40" s="129"/>
      <c r="AL40" s="147"/>
      <c r="AM40" s="149"/>
      <c r="AN40" s="147"/>
      <c r="AO40" s="149"/>
      <c r="AP40" s="147"/>
      <c r="AQ40" s="129"/>
      <c r="AR40" s="129"/>
      <c r="AS40" s="145"/>
      <c r="AT40" s="129"/>
      <c r="AU40" s="150"/>
      <c r="AV40" s="150" t="str">
        <f t="shared" ca="1" si="6"/>
        <v/>
      </c>
      <c r="AW40" s="150"/>
      <c r="AX40" s="150"/>
      <c r="AY40" s="151"/>
      <c r="AZ40" s="136" t="str">
        <f t="shared" ca="1" si="7"/>
        <v/>
      </c>
      <c r="BA40" s="152" t="str">
        <f t="shared" ca="1" si="8"/>
        <v/>
      </c>
      <c r="BB40" s="152" t="str">
        <f t="shared" ca="1" si="8"/>
        <v/>
      </c>
      <c r="BC40" s="152" t="str">
        <f t="shared" ca="1" si="8"/>
        <v/>
      </c>
      <c r="BD40" s="152" t="str">
        <f t="shared" ca="1" si="8"/>
        <v/>
      </c>
      <c r="BE40" s="136" t="str">
        <f t="shared" ca="1" si="8"/>
        <v/>
      </c>
      <c r="BF40" s="136" t="str">
        <f t="shared" ca="1" si="9"/>
        <v/>
      </c>
      <c r="BG40" s="136" t="str">
        <f t="shared" ca="1" si="10"/>
        <v/>
      </c>
      <c r="BH40" s="136" t="str">
        <f t="shared" ca="1" si="11"/>
        <v/>
      </c>
      <c r="BI40" s="136" t="str">
        <f t="shared" ca="1" si="12"/>
        <v/>
      </c>
      <c r="BJ40" s="150" t="str">
        <f t="shared" ca="1" si="13"/>
        <v/>
      </c>
      <c r="BK40" s="523" t="str">
        <f t="shared" ca="1" si="14"/>
        <v/>
      </c>
      <c r="BL40" s="136" t="str">
        <f t="shared" ca="1" si="15"/>
        <v/>
      </c>
      <c r="BM40" s="134" t="str">
        <f t="shared" ca="1" si="16"/>
        <v/>
      </c>
      <c r="BN40" s="134" t="str">
        <f ca="1">IFERROR(IF(OFFSET(X40,0,3)="", "", IF(OR(OFFSET(X40,0,2)="Yes",OFFSET(J40,0,-1)="BENEFICIARIES (GRANT)"), IF(OFFSET(X40,0,3)="FAO - HQ and RO", VLOOKUP(OFFSET(X40,0,4), Lists!$B$3:$C$255, 2, FALSE), VLOOKUP(OFFSET(X40,0,3),Lists!$D$3:$E$121,2,FALSE)),"")),"")</f>
        <v/>
      </c>
      <c r="BO40" s="134" t="str">
        <f t="shared" ca="1" si="17"/>
        <v/>
      </c>
      <c r="BP40" s="134" t="str">
        <f t="shared" si="17"/>
        <v/>
      </c>
      <c r="BQ40" s="134" t="str">
        <f t="shared" si="17"/>
        <v/>
      </c>
      <c r="BR40" s="134"/>
      <c r="BT40" s="153"/>
      <c r="BU40" s="153"/>
      <c r="BV40" s="154"/>
      <c r="BW40" s="154"/>
      <c r="BX40" s="150"/>
      <c r="BY40" s="150" t="str">
        <f t="shared" ca="1" si="18"/>
        <v/>
      </c>
      <c r="BZ40" s="150" t="str">
        <f t="shared" ca="1" si="19"/>
        <v/>
      </c>
      <c r="CA40" s="154" t="str">
        <f t="shared" ca="1" si="20"/>
        <v/>
      </c>
      <c r="CB40" s="150"/>
      <c r="CC40" s="154" t="str">
        <f t="shared" ca="1" si="21"/>
        <v/>
      </c>
      <c r="CD40" s="150"/>
    </row>
    <row r="41" spans="1:82" s="40" customFormat="1" x14ac:dyDescent="0.2">
      <c r="A41" s="78"/>
      <c r="B41" s="78"/>
      <c r="C41" s="78"/>
      <c r="D41" s="78"/>
      <c r="E41" s="118" t="str">
        <f t="shared" ca="1" si="4"/>
        <v/>
      </c>
      <c r="F41" s="118" t="str">
        <f ca="1">IFERROR(IF(OFFSET(J41,0,2)="","",IF(OFFSET(J41,0,-1)="","", VLOOKUP(OFFSET(J41,0,-1),Lists!$H$10:$I$15,2,FALSE))),"")</f>
        <v/>
      </c>
      <c r="G41" s="139" t="str">
        <f ca="1">IFERROR(IF(OFFSET(J41,0,8)="","",VLOOKUP(OFFSET(J41,0,8),Lists!$P$3:$Q$16,2,FALSE)),"")</f>
        <v/>
      </c>
      <c r="H41" s="155"/>
      <c r="I41" s="141"/>
      <c r="J41" s="141"/>
      <c r="K41" s="142"/>
      <c r="L41" s="143"/>
      <c r="M41" s="142"/>
      <c r="N41" s="144"/>
      <c r="O41" s="142"/>
      <c r="P41" s="145"/>
      <c r="Q41" s="146"/>
      <c r="R41" s="129"/>
      <c r="S41" s="129"/>
      <c r="T41" s="147"/>
      <c r="U41" s="145" t="str">
        <f ca="1">IF(OFFSET(J41,0,2)="","",IF(OFFSET(J41,0,-1)="","", IF(VLOOKUP(OFFSET(J41,0,-1),Lists!$H$10:$J$15,3,FALSE)=0,"",VLOOKUP(OFFSET(J41,0,-1),Lists!$H$10:$J$15,3,FALSE))))</f>
        <v/>
      </c>
      <c r="V41" s="147"/>
      <c r="W41" s="128"/>
      <c r="X41" s="145"/>
      <c r="Y41" s="142"/>
      <c r="Z41" s="145"/>
      <c r="AA41" s="129"/>
      <c r="AB41" s="129"/>
      <c r="AC41" s="148"/>
      <c r="AD41" s="520" t="str">
        <f t="shared" ca="1" si="5"/>
        <v/>
      </c>
      <c r="AE41" s="147"/>
      <c r="AF41" s="147"/>
      <c r="AG41" s="147"/>
      <c r="AH41" s="147"/>
      <c r="AI41" s="129"/>
      <c r="AJ41" s="129"/>
      <c r="AK41" s="129"/>
      <c r="AL41" s="147"/>
      <c r="AM41" s="149"/>
      <c r="AN41" s="147"/>
      <c r="AO41" s="149"/>
      <c r="AP41" s="147"/>
      <c r="AQ41" s="129"/>
      <c r="AR41" s="129"/>
      <c r="AS41" s="145"/>
      <c r="AT41" s="129"/>
      <c r="AU41" s="150"/>
      <c r="AV41" s="150" t="str">
        <f t="shared" ca="1" si="6"/>
        <v/>
      </c>
      <c r="AW41" s="150"/>
      <c r="AX41" s="150"/>
      <c r="AY41" s="151"/>
      <c r="AZ41" s="136" t="str">
        <f t="shared" ca="1" si="7"/>
        <v/>
      </c>
      <c r="BA41" s="152" t="str">
        <f t="shared" ca="1" si="8"/>
        <v/>
      </c>
      <c r="BB41" s="152" t="str">
        <f t="shared" ca="1" si="8"/>
        <v/>
      </c>
      <c r="BC41" s="152" t="str">
        <f t="shared" ca="1" si="8"/>
        <v/>
      </c>
      <c r="BD41" s="152" t="str">
        <f t="shared" ca="1" si="8"/>
        <v/>
      </c>
      <c r="BE41" s="136" t="str">
        <f t="shared" ca="1" si="8"/>
        <v/>
      </c>
      <c r="BF41" s="136" t="str">
        <f t="shared" ca="1" si="9"/>
        <v/>
      </c>
      <c r="BG41" s="136" t="str">
        <f t="shared" ca="1" si="10"/>
        <v/>
      </c>
      <c r="BH41" s="136" t="str">
        <f t="shared" ca="1" si="11"/>
        <v/>
      </c>
      <c r="BI41" s="136" t="str">
        <f t="shared" ca="1" si="12"/>
        <v/>
      </c>
      <c r="BJ41" s="150" t="str">
        <f t="shared" ca="1" si="13"/>
        <v/>
      </c>
      <c r="BK41" s="523" t="str">
        <f t="shared" ca="1" si="14"/>
        <v/>
      </c>
      <c r="BL41" s="136" t="str">
        <f t="shared" ca="1" si="15"/>
        <v/>
      </c>
      <c r="BM41" s="134" t="str">
        <f t="shared" ca="1" si="16"/>
        <v/>
      </c>
      <c r="BN41" s="134" t="str">
        <f ca="1">IFERROR(IF(OFFSET(X41,0,3)="", "", IF(OR(OFFSET(X41,0,2)="Yes",OFFSET(J41,0,-1)="BENEFICIARIES (GRANT)"), IF(OFFSET(X41,0,3)="FAO - HQ and RO", VLOOKUP(OFFSET(X41,0,4), Lists!$B$3:$C$255, 2, FALSE), VLOOKUP(OFFSET(X41,0,3),Lists!$D$3:$E$121,2,FALSE)),"")),"")</f>
        <v/>
      </c>
      <c r="BO41" s="134" t="str">
        <f t="shared" ca="1" si="17"/>
        <v/>
      </c>
      <c r="BP41" s="134" t="str">
        <f t="shared" si="17"/>
        <v/>
      </c>
      <c r="BQ41" s="134" t="str">
        <f t="shared" si="17"/>
        <v/>
      </c>
      <c r="BR41" s="134"/>
      <c r="BT41" s="153"/>
      <c r="BU41" s="153"/>
      <c r="BV41" s="154"/>
      <c r="BW41" s="154"/>
      <c r="BX41" s="150"/>
      <c r="BY41" s="150" t="str">
        <f t="shared" ca="1" si="18"/>
        <v/>
      </c>
      <c r="BZ41" s="150" t="str">
        <f t="shared" ca="1" si="19"/>
        <v/>
      </c>
      <c r="CA41" s="154" t="str">
        <f t="shared" ca="1" si="20"/>
        <v/>
      </c>
      <c r="CB41" s="150"/>
      <c r="CC41" s="154" t="str">
        <f t="shared" ca="1" si="21"/>
        <v/>
      </c>
      <c r="CD41" s="150"/>
    </row>
    <row r="42" spans="1:82" s="40" customFormat="1" x14ac:dyDescent="0.2">
      <c r="A42" s="78"/>
      <c r="B42" s="78"/>
      <c r="C42" s="78"/>
      <c r="D42" s="78"/>
      <c r="E42" s="118" t="str">
        <f t="shared" ca="1" si="4"/>
        <v/>
      </c>
      <c r="F42" s="118" t="str">
        <f ca="1">IFERROR(IF(OFFSET(J42,0,2)="","",IF(OFFSET(J42,0,-1)="","", VLOOKUP(OFFSET(J42,0,-1),Lists!$H$10:$I$15,2,FALSE))),"")</f>
        <v/>
      </c>
      <c r="G42" s="139" t="str">
        <f ca="1">IFERROR(IF(OFFSET(J42,0,8)="","",VLOOKUP(OFFSET(J42,0,8),Lists!$P$3:$Q$16,2,FALSE)),"")</f>
        <v/>
      </c>
      <c r="H42" s="155"/>
      <c r="I42" s="141"/>
      <c r="J42" s="141"/>
      <c r="K42" s="142"/>
      <c r="L42" s="143"/>
      <c r="M42" s="142"/>
      <c r="N42" s="144"/>
      <c r="O42" s="142"/>
      <c r="P42" s="145"/>
      <c r="Q42" s="146"/>
      <c r="R42" s="129"/>
      <c r="S42" s="129"/>
      <c r="T42" s="147"/>
      <c r="U42" s="145" t="str">
        <f ca="1">IF(OFFSET(J42,0,2)="","",IF(OFFSET(J42,0,-1)="","", IF(VLOOKUP(OFFSET(J42,0,-1),Lists!$H$10:$J$15,3,FALSE)=0,"",VLOOKUP(OFFSET(J42,0,-1),Lists!$H$10:$J$15,3,FALSE))))</f>
        <v/>
      </c>
      <c r="V42" s="147"/>
      <c r="W42" s="128"/>
      <c r="X42" s="145"/>
      <c r="Y42" s="142"/>
      <c r="Z42" s="145"/>
      <c r="AA42" s="129"/>
      <c r="AB42" s="129"/>
      <c r="AC42" s="148"/>
      <c r="AD42" s="520" t="str">
        <f t="shared" ca="1" si="5"/>
        <v/>
      </c>
      <c r="AE42" s="147"/>
      <c r="AF42" s="147"/>
      <c r="AG42" s="147"/>
      <c r="AH42" s="147"/>
      <c r="AI42" s="129"/>
      <c r="AJ42" s="129"/>
      <c r="AK42" s="129"/>
      <c r="AL42" s="147"/>
      <c r="AM42" s="149"/>
      <c r="AN42" s="147"/>
      <c r="AO42" s="149"/>
      <c r="AP42" s="147"/>
      <c r="AQ42" s="129"/>
      <c r="AR42" s="129"/>
      <c r="AS42" s="145"/>
      <c r="AT42" s="129"/>
      <c r="AU42" s="150"/>
      <c r="AV42" s="150" t="str">
        <f t="shared" ca="1" si="6"/>
        <v/>
      </c>
      <c r="AW42" s="150"/>
      <c r="AX42" s="150"/>
      <c r="AY42" s="151"/>
      <c r="AZ42" s="136" t="str">
        <f t="shared" ca="1" si="7"/>
        <v/>
      </c>
      <c r="BA42" s="152" t="str">
        <f t="shared" ca="1" si="8"/>
        <v/>
      </c>
      <c r="BB42" s="152" t="str">
        <f t="shared" ca="1" si="8"/>
        <v/>
      </c>
      <c r="BC42" s="152" t="str">
        <f t="shared" ca="1" si="8"/>
        <v/>
      </c>
      <c r="BD42" s="152" t="str">
        <f t="shared" ca="1" si="8"/>
        <v/>
      </c>
      <c r="BE42" s="136" t="str">
        <f t="shared" ca="1" si="8"/>
        <v/>
      </c>
      <c r="BF42" s="136" t="str">
        <f t="shared" ca="1" si="9"/>
        <v/>
      </c>
      <c r="BG42" s="136" t="str">
        <f t="shared" ca="1" si="10"/>
        <v/>
      </c>
      <c r="BH42" s="136" t="str">
        <f t="shared" ca="1" si="11"/>
        <v/>
      </c>
      <c r="BI42" s="136" t="str">
        <f t="shared" ca="1" si="12"/>
        <v/>
      </c>
      <c r="BJ42" s="150" t="str">
        <f t="shared" ca="1" si="13"/>
        <v/>
      </c>
      <c r="BK42" s="523" t="str">
        <f t="shared" ca="1" si="14"/>
        <v/>
      </c>
      <c r="BL42" s="136" t="str">
        <f t="shared" ca="1" si="15"/>
        <v/>
      </c>
      <c r="BM42" s="134" t="str">
        <f t="shared" ca="1" si="16"/>
        <v/>
      </c>
      <c r="BN42" s="134" t="str">
        <f ca="1">IFERROR(IF(OFFSET(X42,0,3)="", "", IF(OR(OFFSET(X42,0,2)="Yes",OFFSET(J42,0,-1)="BENEFICIARIES (GRANT)"), IF(OFFSET(X42,0,3)="FAO - HQ and RO", VLOOKUP(OFFSET(X42,0,4), Lists!$B$3:$C$255, 2, FALSE), VLOOKUP(OFFSET(X42,0,3),Lists!$D$3:$E$121,2,FALSE)),"")),"")</f>
        <v/>
      </c>
      <c r="BO42" s="134" t="str">
        <f t="shared" ca="1" si="17"/>
        <v/>
      </c>
      <c r="BP42" s="134" t="str">
        <f t="shared" si="17"/>
        <v/>
      </c>
      <c r="BQ42" s="134" t="str">
        <f t="shared" si="17"/>
        <v/>
      </c>
      <c r="BR42" s="134"/>
      <c r="BT42" s="153"/>
      <c r="BU42" s="153"/>
      <c r="BV42" s="154"/>
      <c r="BW42" s="154"/>
      <c r="BX42" s="150"/>
      <c r="BY42" s="150" t="str">
        <f t="shared" ca="1" si="18"/>
        <v/>
      </c>
      <c r="BZ42" s="150" t="str">
        <f t="shared" ca="1" si="19"/>
        <v/>
      </c>
      <c r="CA42" s="154" t="str">
        <f t="shared" ca="1" si="20"/>
        <v/>
      </c>
      <c r="CB42" s="150"/>
      <c r="CC42" s="154" t="str">
        <f t="shared" ca="1" si="21"/>
        <v/>
      </c>
      <c r="CD42" s="150"/>
    </row>
    <row r="43" spans="1:82" s="40" customFormat="1" x14ac:dyDescent="0.2">
      <c r="A43" s="78"/>
      <c r="B43" s="78"/>
      <c r="C43" s="78"/>
      <c r="D43" s="78"/>
      <c r="E43" s="118" t="str">
        <f t="shared" ca="1" si="4"/>
        <v/>
      </c>
      <c r="F43" s="118" t="str">
        <f ca="1">IFERROR(IF(OFFSET(J43,0,2)="","",IF(OFFSET(J43,0,-1)="","", VLOOKUP(OFFSET(J43,0,-1),Lists!$H$10:$I$15,2,FALSE))),"")</f>
        <v/>
      </c>
      <c r="G43" s="139" t="str">
        <f ca="1">IFERROR(IF(OFFSET(J43,0,8)="","",VLOOKUP(OFFSET(J43,0,8),Lists!$P$3:$Q$16,2,FALSE)),"")</f>
        <v/>
      </c>
      <c r="H43" s="155"/>
      <c r="I43" s="141"/>
      <c r="J43" s="141"/>
      <c r="K43" s="142"/>
      <c r="L43" s="143"/>
      <c r="M43" s="142"/>
      <c r="N43" s="144"/>
      <c r="O43" s="142"/>
      <c r="P43" s="145"/>
      <c r="Q43" s="146"/>
      <c r="R43" s="129"/>
      <c r="S43" s="129"/>
      <c r="T43" s="147"/>
      <c r="U43" s="145" t="str">
        <f ca="1">IF(OFFSET(J43,0,2)="","",IF(OFFSET(J43,0,-1)="","", IF(VLOOKUP(OFFSET(J43,0,-1),Lists!$H$10:$J$15,3,FALSE)=0,"",VLOOKUP(OFFSET(J43,0,-1),Lists!$H$10:$J$15,3,FALSE))))</f>
        <v/>
      </c>
      <c r="V43" s="147"/>
      <c r="W43" s="128"/>
      <c r="X43" s="145"/>
      <c r="Y43" s="142"/>
      <c r="Z43" s="145"/>
      <c r="AA43" s="129"/>
      <c r="AB43" s="129"/>
      <c r="AC43" s="148"/>
      <c r="AD43" s="520" t="str">
        <f t="shared" ca="1" si="5"/>
        <v/>
      </c>
      <c r="AE43" s="147"/>
      <c r="AF43" s="147"/>
      <c r="AG43" s="147"/>
      <c r="AH43" s="147"/>
      <c r="AI43" s="129"/>
      <c r="AJ43" s="129"/>
      <c r="AK43" s="129"/>
      <c r="AL43" s="147"/>
      <c r="AM43" s="149"/>
      <c r="AN43" s="147"/>
      <c r="AO43" s="149"/>
      <c r="AP43" s="147"/>
      <c r="AQ43" s="129"/>
      <c r="AR43" s="129"/>
      <c r="AS43" s="145"/>
      <c r="AT43" s="129"/>
      <c r="AU43" s="150"/>
      <c r="AV43" s="150" t="str">
        <f t="shared" ca="1" si="6"/>
        <v/>
      </c>
      <c r="AW43" s="150"/>
      <c r="AX43" s="150"/>
      <c r="AY43" s="151"/>
      <c r="AZ43" s="136" t="str">
        <f t="shared" ca="1" si="7"/>
        <v/>
      </c>
      <c r="BA43" s="152" t="str">
        <f t="shared" ca="1" si="8"/>
        <v/>
      </c>
      <c r="BB43" s="152" t="str">
        <f t="shared" ca="1" si="8"/>
        <v/>
      </c>
      <c r="BC43" s="152" t="str">
        <f t="shared" ca="1" si="8"/>
        <v/>
      </c>
      <c r="BD43" s="152" t="str">
        <f t="shared" ca="1" si="8"/>
        <v/>
      </c>
      <c r="BE43" s="136" t="str">
        <f t="shared" ca="1" si="8"/>
        <v/>
      </c>
      <c r="BF43" s="136" t="str">
        <f t="shared" ca="1" si="9"/>
        <v/>
      </c>
      <c r="BG43" s="136" t="str">
        <f t="shared" ca="1" si="10"/>
        <v/>
      </c>
      <c r="BH43" s="136" t="str">
        <f t="shared" ca="1" si="11"/>
        <v/>
      </c>
      <c r="BI43" s="136" t="str">
        <f t="shared" ca="1" si="12"/>
        <v/>
      </c>
      <c r="BJ43" s="150" t="str">
        <f t="shared" ca="1" si="13"/>
        <v/>
      </c>
      <c r="BK43" s="523" t="str">
        <f t="shared" ca="1" si="14"/>
        <v/>
      </c>
      <c r="BL43" s="136" t="str">
        <f t="shared" ca="1" si="15"/>
        <v/>
      </c>
      <c r="BM43" s="134" t="str">
        <f t="shared" ca="1" si="16"/>
        <v/>
      </c>
      <c r="BN43" s="134" t="str">
        <f ca="1">IFERROR(IF(OFFSET(X43,0,3)="", "", IF(OR(OFFSET(X43,0,2)="Yes",OFFSET(J43,0,-1)="BENEFICIARIES (GRANT)"), IF(OFFSET(X43,0,3)="FAO - HQ and RO", VLOOKUP(OFFSET(X43,0,4), Lists!$B$3:$C$255, 2, FALSE), VLOOKUP(OFFSET(X43,0,3),Lists!$D$3:$E$121,2,FALSE)),"")),"")</f>
        <v/>
      </c>
      <c r="BO43" s="134" t="str">
        <f t="shared" ca="1" si="17"/>
        <v/>
      </c>
      <c r="BP43" s="134" t="str">
        <f t="shared" si="17"/>
        <v/>
      </c>
      <c r="BQ43" s="134" t="str">
        <f t="shared" si="17"/>
        <v/>
      </c>
      <c r="BR43" s="134"/>
      <c r="BT43" s="153"/>
      <c r="BU43" s="153"/>
      <c r="BV43" s="154"/>
      <c r="BW43" s="154"/>
      <c r="BX43" s="150"/>
      <c r="BY43" s="150" t="str">
        <f t="shared" ca="1" si="18"/>
        <v/>
      </c>
      <c r="BZ43" s="150" t="str">
        <f t="shared" ca="1" si="19"/>
        <v/>
      </c>
      <c r="CA43" s="154" t="str">
        <f t="shared" ca="1" si="20"/>
        <v/>
      </c>
      <c r="CB43" s="150"/>
      <c r="CC43" s="154" t="str">
        <f t="shared" ca="1" si="21"/>
        <v/>
      </c>
      <c r="CD43" s="150"/>
    </row>
    <row r="44" spans="1:82" s="40" customFormat="1" x14ac:dyDescent="0.2">
      <c r="A44" s="78"/>
      <c r="B44" s="78"/>
      <c r="C44" s="78"/>
      <c r="D44" s="78"/>
      <c r="E44" s="118" t="str">
        <f t="shared" ca="1" si="4"/>
        <v/>
      </c>
      <c r="F44" s="118" t="str">
        <f ca="1">IFERROR(IF(OFFSET(J44,0,2)="","",IF(OFFSET(J44,0,-1)="","", VLOOKUP(OFFSET(J44,0,-1),Lists!$H$10:$I$15,2,FALSE))),"")</f>
        <v/>
      </c>
      <c r="G44" s="139" t="str">
        <f ca="1">IFERROR(IF(OFFSET(J44,0,8)="","",VLOOKUP(OFFSET(J44,0,8),Lists!$P$3:$Q$16,2,FALSE)),"")</f>
        <v/>
      </c>
      <c r="H44" s="542" t="s">
        <v>217</v>
      </c>
      <c r="I44" s="141"/>
      <c r="J44" s="141"/>
      <c r="K44" s="142"/>
      <c r="L44" s="143"/>
      <c r="M44" s="142"/>
      <c r="N44" s="144"/>
      <c r="O44" s="142"/>
      <c r="P44" s="145"/>
      <c r="Q44" s="146"/>
      <c r="R44" s="129"/>
      <c r="S44" s="129"/>
      <c r="T44" s="147"/>
      <c r="U44" s="145" t="str">
        <f ca="1">IF(OFFSET(J44,0,2)="","",IF(OFFSET(J44,0,-1)="","", IF(VLOOKUP(OFFSET(J44,0,-1),Lists!$H$10:$J$15,3,FALSE)=0,"",VLOOKUP(OFFSET(J44,0,-1),Lists!$H$10:$J$15,3,FALSE))))</f>
        <v/>
      </c>
      <c r="V44" s="147"/>
      <c r="W44" s="128"/>
      <c r="X44" s="145"/>
      <c r="Y44" s="142"/>
      <c r="Z44" s="145"/>
      <c r="AA44" s="129"/>
      <c r="AB44" s="129"/>
      <c r="AC44" s="148"/>
      <c r="AD44" s="520" t="str">
        <f t="shared" ca="1" si="5"/>
        <v/>
      </c>
      <c r="AE44" s="147"/>
      <c r="AF44" s="147"/>
      <c r="AG44" s="147"/>
      <c r="AH44" s="147"/>
      <c r="AI44" s="129"/>
      <c r="AJ44" s="129"/>
      <c r="AK44" s="129"/>
      <c r="AL44" s="147"/>
      <c r="AM44" s="149"/>
      <c r="AN44" s="147"/>
      <c r="AO44" s="149"/>
      <c r="AP44" s="147"/>
      <c r="AQ44" s="129"/>
      <c r="AR44" s="129"/>
      <c r="AS44" s="145"/>
      <c r="AT44" s="129"/>
      <c r="AU44" s="150"/>
      <c r="AV44" s="150" t="str">
        <f t="shared" ca="1" si="6"/>
        <v/>
      </c>
      <c r="AW44" s="150"/>
      <c r="AX44" s="150"/>
      <c r="AY44" s="151"/>
      <c r="AZ44" s="136" t="str">
        <f t="shared" ca="1" si="7"/>
        <v/>
      </c>
      <c r="BA44" s="152" t="str">
        <f t="shared" ca="1" si="8"/>
        <v/>
      </c>
      <c r="BB44" s="152" t="str">
        <f t="shared" ca="1" si="8"/>
        <v/>
      </c>
      <c r="BC44" s="152" t="str">
        <f t="shared" ca="1" si="8"/>
        <v/>
      </c>
      <c r="BD44" s="152" t="str">
        <f t="shared" ca="1" si="8"/>
        <v/>
      </c>
      <c r="BE44" s="136" t="str">
        <f t="shared" ca="1" si="8"/>
        <v/>
      </c>
      <c r="BF44" s="136" t="str">
        <f t="shared" ca="1" si="9"/>
        <v/>
      </c>
      <c r="BG44" s="136" t="str">
        <f t="shared" ca="1" si="10"/>
        <v/>
      </c>
      <c r="BH44" s="136" t="str">
        <f t="shared" ca="1" si="11"/>
        <v/>
      </c>
      <c r="BI44" s="136" t="str">
        <f t="shared" ca="1" si="12"/>
        <v/>
      </c>
      <c r="BJ44" s="150" t="str">
        <f t="shared" ca="1" si="13"/>
        <v/>
      </c>
      <c r="BK44" s="523" t="str">
        <f t="shared" ca="1" si="14"/>
        <v/>
      </c>
      <c r="BL44" s="136" t="str">
        <f t="shared" ca="1" si="15"/>
        <v/>
      </c>
      <c r="BM44" s="134" t="str">
        <f t="shared" ca="1" si="16"/>
        <v/>
      </c>
      <c r="BN44" s="134" t="str">
        <f ca="1">IFERROR(IF(OFFSET(X44,0,3)="", "", IF(OR(OFFSET(X44,0,2)="Yes",OFFSET(J44,0,-1)="BENEFICIARIES (GRANT)"), IF(OFFSET(X44,0,3)="FAO - HQ and RO", VLOOKUP(OFFSET(X44,0,4), Lists!$B$3:$C$255, 2, FALSE), VLOOKUP(OFFSET(X44,0,3),Lists!$D$3:$E$121,2,FALSE)),"")),"")</f>
        <v/>
      </c>
      <c r="BO44" s="134" t="str">
        <f t="shared" ca="1" si="17"/>
        <v/>
      </c>
      <c r="BP44" s="134" t="str">
        <f t="shared" si="17"/>
        <v/>
      </c>
      <c r="BQ44" s="134" t="str">
        <f t="shared" si="17"/>
        <v/>
      </c>
      <c r="BR44" s="134"/>
      <c r="BT44" s="153"/>
      <c r="BU44" s="153"/>
      <c r="BV44" s="154"/>
      <c r="BW44" s="154"/>
      <c r="BX44" s="150"/>
      <c r="BY44" s="150" t="str">
        <f t="shared" ca="1" si="18"/>
        <v/>
      </c>
      <c r="BZ44" s="150" t="str">
        <f t="shared" ca="1" si="19"/>
        <v/>
      </c>
      <c r="CA44" s="154" t="str">
        <f t="shared" ca="1" si="20"/>
        <v/>
      </c>
      <c r="CB44" s="150"/>
      <c r="CC44" s="154" t="str">
        <f t="shared" ca="1" si="21"/>
        <v/>
      </c>
      <c r="CD44" s="150"/>
    </row>
    <row r="45" spans="1:82" s="40" customFormat="1" x14ac:dyDescent="0.2">
      <c r="A45" s="78"/>
      <c r="B45" s="78"/>
      <c r="C45" s="78"/>
      <c r="D45" s="78"/>
      <c r="E45" s="118" t="str">
        <f t="shared" ca="1" si="4"/>
        <v/>
      </c>
      <c r="F45" s="118" t="str">
        <f ca="1">IFERROR(IF(OFFSET(J45,0,2)="","",IF(OFFSET(J45,0,-1)="","", VLOOKUP(OFFSET(J45,0,-1),Lists!$H$10:$I$15,2,FALSE))),"")</f>
        <v/>
      </c>
      <c r="G45" s="139" t="str">
        <f ca="1">IFERROR(IF(OFFSET(J45,0,8)="","",VLOOKUP(OFFSET(J45,0,8),Lists!$P$3:$Q$16,2,FALSE)),"")</f>
        <v/>
      </c>
      <c r="H45" s="155"/>
      <c r="I45" s="141"/>
      <c r="J45" s="141"/>
      <c r="K45" s="142"/>
      <c r="L45" s="143"/>
      <c r="M45" s="142"/>
      <c r="N45" s="144"/>
      <c r="O45" s="142"/>
      <c r="P45" s="145"/>
      <c r="Q45" s="146"/>
      <c r="R45" s="129"/>
      <c r="S45" s="129"/>
      <c r="T45" s="147"/>
      <c r="U45" s="145" t="str">
        <f ca="1">IF(OFFSET(J45,0,2)="","",IF(OFFSET(J45,0,-1)="","", IF(VLOOKUP(OFFSET(J45,0,-1),Lists!$H$10:$J$15,3,FALSE)=0,"",VLOOKUP(OFFSET(J45,0,-1),Lists!$H$10:$J$15,3,FALSE))))</f>
        <v/>
      </c>
      <c r="V45" s="147"/>
      <c r="W45" s="128"/>
      <c r="X45" s="145"/>
      <c r="Y45" s="142"/>
      <c r="Z45" s="145"/>
      <c r="AA45" s="129"/>
      <c r="AB45" s="129"/>
      <c r="AC45" s="148"/>
      <c r="AD45" s="520" t="str">
        <f t="shared" ca="1" si="5"/>
        <v/>
      </c>
      <c r="AE45" s="147"/>
      <c r="AF45" s="147"/>
      <c r="AG45" s="147"/>
      <c r="AH45" s="147"/>
      <c r="AI45" s="129"/>
      <c r="AJ45" s="129"/>
      <c r="AK45" s="129"/>
      <c r="AL45" s="147"/>
      <c r="AM45" s="149"/>
      <c r="AN45" s="147"/>
      <c r="AO45" s="149"/>
      <c r="AP45" s="147"/>
      <c r="AQ45" s="129"/>
      <c r="AR45" s="129"/>
      <c r="AS45" s="145"/>
      <c r="AT45" s="129"/>
      <c r="AU45" s="150"/>
      <c r="AV45" s="150" t="str">
        <f t="shared" ca="1" si="6"/>
        <v/>
      </c>
      <c r="AW45" s="150"/>
      <c r="AX45" s="150"/>
      <c r="AY45" s="151"/>
      <c r="AZ45" s="136" t="str">
        <f t="shared" ca="1" si="7"/>
        <v/>
      </c>
      <c r="BA45" s="152" t="str">
        <f t="shared" ca="1" si="8"/>
        <v/>
      </c>
      <c r="BB45" s="152" t="str">
        <f t="shared" ca="1" si="8"/>
        <v/>
      </c>
      <c r="BC45" s="152" t="str">
        <f t="shared" ca="1" si="8"/>
        <v/>
      </c>
      <c r="BD45" s="152" t="str">
        <f t="shared" ca="1" si="8"/>
        <v/>
      </c>
      <c r="BE45" s="136" t="str">
        <f t="shared" ca="1" si="8"/>
        <v/>
      </c>
      <c r="BF45" s="136" t="str">
        <f t="shared" ca="1" si="9"/>
        <v/>
      </c>
      <c r="BG45" s="136" t="str">
        <f t="shared" ca="1" si="10"/>
        <v/>
      </c>
      <c r="BH45" s="136" t="str">
        <f t="shared" ca="1" si="11"/>
        <v/>
      </c>
      <c r="BI45" s="136" t="str">
        <f t="shared" ca="1" si="12"/>
        <v/>
      </c>
      <c r="BJ45" s="150" t="str">
        <f t="shared" ca="1" si="13"/>
        <v/>
      </c>
      <c r="BK45" s="523" t="str">
        <f t="shared" ca="1" si="14"/>
        <v/>
      </c>
      <c r="BL45" s="136" t="str">
        <f t="shared" ca="1" si="15"/>
        <v/>
      </c>
      <c r="BM45" s="134" t="str">
        <f t="shared" ca="1" si="16"/>
        <v/>
      </c>
      <c r="BN45" s="134" t="str">
        <f ca="1">IFERROR(IF(OFFSET(X45,0,3)="", "", IF(OR(OFFSET(X45,0,2)="Yes",OFFSET(J45,0,-1)="BENEFICIARIES (GRANT)"), IF(OFFSET(X45,0,3)="FAO - HQ and RO", VLOOKUP(OFFSET(X45,0,4), Lists!$B$3:$C$255, 2, FALSE), VLOOKUP(OFFSET(X45,0,3),Lists!$D$3:$E$121,2,FALSE)),"")),"")</f>
        <v/>
      </c>
      <c r="BO45" s="134" t="str">
        <f t="shared" ca="1" si="17"/>
        <v/>
      </c>
      <c r="BP45" s="134" t="str">
        <f t="shared" si="17"/>
        <v/>
      </c>
      <c r="BQ45" s="134" t="str">
        <f t="shared" si="17"/>
        <v/>
      </c>
      <c r="BR45" s="134"/>
      <c r="BT45" s="153"/>
      <c r="BU45" s="153"/>
      <c r="BV45" s="154"/>
      <c r="BW45" s="154"/>
      <c r="BX45" s="150"/>
      <c r="BY45" s="150" t="str">
        <f t="shared" ca="1" si="18"/>
        <v/>
      </c>
      <c r="BZ45" s="150" t="str">
        <f t="shared" ca="1" si="19"/>
        <v/>
      </c>
      <c r="CA45" s="154" t="str">
        <f t="shared" ca="1" si="20"/>
        <v/>
      </c>
      <c r="CB45" s="150"/>
      <c r="CC45" s="154" t="str">
        <f t="shared" ca="1" si="21"/>
        <v/>
      </c>
      <c r="CD45" s="150"/>
    </row>
    <row r="46" spans="1:82" s="40" customFormat="1" x14ac:dyDescent="0.2">
      <c r="A46" s="78"/>
      <c r="B46" s="78"/>
      <c r="C46" s="78"/>
      <c r="D46" s="78"/>
      <c r="E46" s="118" t="str">
        <f t="shared" ca="1" si="4"/>
        <v/>
      </c>
      <c r="F46" s="118" t="str">
        <f ca="1">IFERROR(IF(OFFSET(J46,0,2)="","",IF(OFFSET(J46,0,-1)="","", VLOOKUP(OFFSET(J46,0,-1),Lists!$H$10:$I$15,2,FALSE))),"")</f>
        <v/>
      </c>
      <c r="G46" s="139" t="str">
        <f ca="1">IFERROR(IF(OFFSET(J46,0,8)="","",VLOOKUP(OFFSET(J46,0,8),Lists!$P$3:$Q$16,2,FALSE)),"")</f>
        <v/>
      </c>
      <c r="H46" s="155"/>
      <c r="I46" s="141"/>
      <c r="J46" s="141"/>
      <c r="K46" s="142"/>
      <c r="L46" s="143"/>
      <c r="M46" s="142"/>
      <c r="N46" s="144"/>
      <c r="O46" s="142"/>
      <c r="P46" s="145"/>
      <c r="Q46" s="146"/>
      <c r="R46" s="129"/>
      <c r="S46" s="129"/>
      <c r="T46" s="147"/>
      <c r="U46" s="145" t="str">
        <f ca="1">IF(OFFSET(J46,0,2)="","",IF(OFFSET(J46,0,-1)="","", IF(VLOOKUP(OFFSET(J46,0,-1),Lists!$H$10:$J$15,3,FALSE)=0,"",VLOOKUP(OFFSET(J46,0,-1),Lists!$H$10:$J$15,3,FALSE))))</f>
        <v/>
      </c>
      <c r="V46" s="147"/>
      <c r="W46" s="128"/>
      <c r="X46" s="145"/>
      <c r="Y46" s="142"/>
      <c r="Z46" s="145"/>
      <c r="AA46" s="129"/>
      <c r="AB46" s="129"/>
      <c r="AC46" s="148"/>
      <c r="AD46" s="520" t="str">
        <f t="shared" ca="1" si="5"/>
        <v/>
      </c>
      <c r="AE46" s="147"/>
      <c r="AF46" s="147"/>
      <c r="AG46" s="147"/>
      <c r="AH46" s="147"/>
      <c r="AI46" s="129"/>
      <c r="AJ46" s="129"/>
      <c r="AK46" s="129"/>
      <c r="AL46" s="147"/>
      <c r="AM46" s="149"/>
      <c r="AN46" s="147"/>
      <c r="AO46" s="149"/>
      <c r="AP46" s="147"/>
      <c r="AQ46" s="129"/>
      <c r="AR46" s="129"/>
      <c r="AS46" s="145"/>
      <c r="AT46" s="129"/>
      <c r="AU46" s="150"/>
      <c r="AV46" s="150" t="str">
        <f t="shared" ca="1" si="6"/>
        <v/>
      </c>
      <c r="AW46" s="150"/>
      <c r="AX46" s="150"/>
      <c r="AY46" s="151"/>
      <c r="AZ46" s="136" t="str">
        <f t="shared" ca="1" si="7"/>
        <v/>
      </c>
      <c r="BA46" s="152" t="str">
        <f t="shared" ca="1" si="8"/>
        <v/>
      </c>
      <c r="BB46" s="152" t="str">
        <f t="shared" ca="1" si="8"/>
        <v/>
      </c>
      <c r="BC46" s="152" t="str">
        <f t="shared" ca="1" si="8"/>
        <v/>
      </c>
      <c r="BD46" s="152" t="str">
        <f t="shared" ca="1" si="8"/>
        <v/>
      </c>
      <c r="BE46" s="136" t="str">
        <f t="shared" ca="1" si="8"/>
        <v/>
      </c>
      <c r="BF46" s="136" t="str">
        <f t="shared" ca="1" si="9"/>
        <v/>
      </c>
      <c r="BG46" s="136" t="str">
        <f t="shared" ca="1" si="10"/>
        <v/>
      </c>
      <c r="BH46" s="136" t="str">
        <f t="shared" ca="1" si="11"/>
        <v/>
      </c>
      <c r="BI46" s="136" t="str">
        <f t="shared" ca="1" si="12"/>
        <v/>
      </c>
      <c r="BJ46" s="150" t="str">
        <f t="shared" ca="1" si="13"/>
        <v/>
      </c>
      <c r="BK46" s="523" t="str">
        <f t="shared" ca="1" si="14"/>
        <v/>
      </c>
      <c r="BL46" s="136" t="str">
        <f t="shared" ca="1" si="15"/>
        <v/>
      </c>
      <c r="BM46" s="134" t="str">
        <f t="shared" ca="1" si="16"/>
        <v/>
      </c>
      <c r="BN46" s="134" t="str">
        <f ca="1">IFERROR(IF(OFFSET(X46,0,3)="", "", IF(OR(OFFSET(X46,0,2)="Yes",OFFSET(J46,0,-1)="BENEFICIARIES (GRANT)"), IF(OFFSET(X46,0,3)="FAO - HQ and RO", VLOOKUP(OFFSET(X46,0,4), Lists!$B$3:$C$255, 2, FALSE), VLOOKUP(OFFSET(X46,0,3),Lists!$D$3:$E$121,2,FALSE)),"")),"")</f>
        <v/>
      </c>
      <c r="BO46" s="134" t="str">
        <f t="shared" ca="1" si="17"/>
        <v/>
      </c>
      <c r="BP46" s="134" t="str">
        <f t="shared" si="17"/>
        <v/>
      </c>
      <c r="BQ46" s="134" t="str">
        <f t="shared" si="17"/>
        <v/>
      </c>
      <c r="BR46" s="134"/>
      <c r="BT46" s="153"/>
      <c r="BU46" s="153"/>
      <c r="BV46" s="154"/>
      <c r="BW46" s="154"/>
      <c r="BX46" s="150"/>
      <c r="BY46" s="150" t="str">
        <f t="shared" ca="1" si="18"/>
        <v/>
      </c>
      <c r="BZ46" s="150" t="str">
        <f t="shared" ca="1" si="19"/>
        <v/>
      </c>
      <c r="CA46" s="154" t="str">
        <f t="shared" ca="1" si="20"/>
        <v/>
      </c>
      <c r="CB46" s="150"/>
      <c r="CC46" s="154" t="str">
        <f t="shared" ca="1" si="21"/>
        <v/>
      </c>
      <c r="CD46" s="150"/>
    </row>
    <row r="47" spans="1:82" s="40" customFormat="1" x14ac:dyDescent="0.2">
      <c r="A47" s="78"/>
      <c r="B47" s="78"/>
      <c r="C47" s="78"/>
      <c r="D47" s="78"/>
      <c r="E47" s="118" t="str">
        <f t="shared" ca="1" si="4"/>
        <v/>
      </c>
      <c r="F47" s="118" t="str">
        <f ca="1">IFERROR(IF(OFFSET(J47,0,2)="","",IF(OFFSET(J47,0,-1)="","", VLOOKUP(OFFSET(J47,0,-1),Lists!$H$10:$I$15,2,FALSE))),"")</f>
        <v/>
      </c>
      <c r="G47" s="139" t="str">
        <f ca="1">IFERROR(IF(OFFSET(J47,0,8)="","",VLOOKUP(OFFSET(J47,0,8),Lists!$P$3:$Q$16,2,FALSE)),"")</f>
        <v/>
      </c>
      <c r="H47" s="155"/>
      <c r="I47" s="141"/>
      <c r="J47" s="141"/>
      <c r="K47" s="142"/>
      <c r="L47" s="143"/>
      <c r="M47" s="142"/>
      <c r="N47" s="144"/>
      <c r="O47" s="142"/>
      <c r="P47" s="145"/>
      <c r="Q47" s="146"/>
      <c r="R47" s="129"/>
      <c r="S47" s="129"/>
      <c r="T47" s="147"/>
      <c r="U47" s="145" t="str">
        <f ca="1">IF(OFFSET(J47,0,2)="","",IF(OFFSET(J47,0,-1)="","", IF(VLOOKUP(OFFSET(J47,0,-1),Lists!$H$10:$J$15,3,FALSE)=0,"",VLOOKUP(OFFSET(J47,0,-1),Lists!$H$10:$J$15,3,FALSE))))</f>
        <v/>
      </c>
      <c r="V47" s="147"/>
      <c r="W47" s="128"/>
      <c r="X47" s="145"/>
      <c r="Y47" s="142"/>
      <c r="Z47" s="145"/>
      <c r="AA47" s="129"/>
      <c r="AB47" s="129"/>
      <c r="AC47" s="148"/>
      <c r="AD47" s="520" t="str">
        <f t="shared" ca="1" si="5"/>
        <v/>
      </c>
      <c r="AE47" s="147"/>
      <c r="AF47" s="147"/>
      <c r="AG47" s="147"/>
      <c r="AH47" s="147"/>
      <c r="AI47" s="129"/>
      <c r="AJ47" s="129"/>
      <c r="AK47" s="129"/>
      <c r="AL47" s="147"/>
      <c r="AM47" s="149"/>
      <c r="AN47" s="147"/>
      <c r="AO47" s="149"/>
      <c r="AP47" s="147"/>
      <c r="AQ47" s="129"/>
      <c r="AR47" s="129"/>
      <c r="AS47" s="145"/>
      <c r="AT47" s="129"/>
      <c r="AU47" s="150"/>
      <c r="AV47" s="150" t="str">
        <f t="shared" ca="1" si="6"/>
        <v/>
      </c>
      <c r="AW47" s="150"/>
      <c r="AX47" s="150"/>
      <c r="AY47" s="151"/>
      <c r="AZ47" s="136" t="str">
        <f t="shared" ca="1" si="7"/>
        <v/>
      </c>
      <c r="BA47" s="152" t="str">
        <f t="shared" ca="1" si="8"/>
        <v/>
      </c>
      <c r="BB47" s="152" t="str">
        <f t="shared" ca="1" si="8"/>
        <v/>
      </c>
      <c r="BC47" s="152" t="str">
        <f t="shared" ca="1" si="8"/>
        <v/>
      </c>
      <c r="BD47" s="152" t="str">
        <f t="shared" ca="1" si="8"/>
        <v/>
      </c>
      <c r="BE47" s="136" t="str">
        <f t="shared" ca="1" si="8"/>
        <v/>
      </c>
      <c r="BF47" s="136" t="str">
        <f t="shared" ca="1" si="9"/>
        <v/>
      </c>
      <c r="BG47" s="136" t="str">
        <f t="shared" ca="1" si="10"/>
        <v/>
      </c>
      <c r="BH47" s="136" t="str">
        <f t="shared" ca="1" si="11"/>
        <v/>
      </c>
      <c r="BI47" s="136" t="str">
        <f t="shared" ca="1" si="12"/>
        <v/>
      </c>
      <c r="BJ47" s="150" t="str">
        <f t="shared" ca="1" si="13"/>
        <v/>
      </c>
      <c r="BK47" s="523" t="str">
        <f t="shared" ca="1" si="14"/>
        <v/>
      </c>
      <c r="BL47" s="136" t="str">
        <f t="shared" ca="1" si="15"/>
        <v/>
      </c>
      <c r="BM47" s="134" t="str">
        <f t="shared" ca="1" si="16"/>
        <v/>
      </c>
      <c r="BN47" s="134" t="str">
        <f ca="1">IFERROR(IF(OFFSET(X47,0,3)="", "", IF(OR(OFFSET(X47,0,2)="Yes",OFFSET(J47,0,-1)="BENEFICIARIES (GRANT)"), IF(OFFSET(X47,0,3)="FAO - HQ and RO", VLOOKUP(OFFSET(X47,0,4), Lists!$B$3:$C$255, 2, FALSE), VLOOKUP(OFFSET(X47,0,3),Lists!$D$3:$E$121,2,FALSE)),"")),"")</f>
        <v/>
      </c>
      <c r="BO47" s="134" t="str">
        <f t="shared" ca="1" si="17"/>
        <v/>
      </c>
      <c r="BP47" s="134" t="str">
        <f t="shared" si="17"/>
        <v/>
      </c>
      <c r="BQ47" s="134" t="str">
        <f t="shared" si="17"/>
        <v/>
      </c>
      <c r="BR47" s="134"/>
      <c r="BT47" s="153"/>
      <c r="BU47" s="153"/>
      <c r="BV47" s="154"/>
      <c r="BW47" s="154"/>
      <c r="BX47" s="150"/>
      <c r="BY47" s="150" t="str">
        <f t="shared" ca="1" si="18"/>
        <v/>
      </c>
      <c r="BZ47" s="150" t="str">
        <f t="shared" ca="1" si="19"/>
        <v/>
      </c>
      <c r="CA47" s="154" t="str">
        <f t="shared" ca="1" si="20"/>
        <v/>
      </c>
      <c r="CB47" s="150"/>
      <c r="CC47" s="154" t="str">
        <f t="shared" ca="1" si="21"/>
        <v/>
      </c>
      <c r="CD47" s="150"/>
    </row>
    <row r="48" spans="1:82" s="40" customFormat="1" x14ac:dyDescent="0.2">
      <c r="A48" s="78"/>
      <c r="B48" s="78"/>
      <c r="C48" s="78"/>
      <c r="D48" s="78"/>
      <c r="E48" s="118" t="str">
        <f t="shared" ca="1" si="4"/>
        <v/>
      </c>
      <c r="F48" s="118" t="str">
        <f ca="1">IFERROR(IF(OFFSET(J48,0,2)="","",IF(OFFSET(J48,0,-1)="","", VLOOKUP(OFFSET(J48,0,-1),Lists!$H$10:$I$15,2,FALSE))),"")</f>
        <v/>
      </c>
      <c r="G48" s="139" t="str">
        <f ca="1">IFERROR(IF(OFFSET(J48,0,8)="","",VLOOKUP(OFFSET(J48,0,8),Lists!$P$3:$Q$16,2,FALSE)),"")</f>
        <v/>
      </c>
      <c r="H48" s="155"/>
      <c r="I48" s="141"/>
      <c r="J48" s="141"/>
      <c r="K48" s="142"/>
      <c r="L48" s="143"/>
      <c r="M48" s="142"/>
      <c r="N48" s="144"/>
      <c r="O48" s="142"/>
      <c r="P48" s="145"/>
      <c r="Q48" s="146"/>
      <c r="R48" s="129"/>
      <c r="S48" s="129"/>
      <c r="T48" s="147"/>
      <c r="U48" s="145" t="str">
        <f ca="1">IF(OFFSET(J48,0,2)="","",IF(OFFSET(J48,0,-1)="","", IF(VLOOKUP(OFFSET(J48,0,-1),Lists!$H$10:$J$15,3,FALSE)=0,"",VLOOKUP(OFFSET(J48,0,-1),Lists!$H$10:$J$15,3,FALSE))))</f>
        <v/>
      </c>
      <c r="V48" s="147"/>
      <c r="W48" s="128"/>
      <c r="X48" s="145"/>
      <c r="Y48" s="142"/>
      <c r="Z48" s="145"/>
      <c r="AA48" s="129"/>
      <c r="AB48" s="129"/>
      <c r="AC48" s="148"/>
      <c r="AD48" s="520" t="str">
        <f t="shared" ca="1" si="5"/>
        <v/>
      </c>
      <c r="AE48" s="147"/>
      <c r="AF48" s="147"/>
      <c r="AG48" s="147"/>
      <c r="AH48" s="147"/>
      <c r="AI48" s="129"/>
      <c r="AJ48" s="129"/>
      <c r="AK48" s="129"/>
      <c r="AL48" s="147"/>
      <c r="AM48" s="149"/>
      <c r="AN48" s="147"/>
      <c r="AO48" s="149"/>
      <c r="AP48" s="147"/>
      <c r="AQ48" s="129"/>
      <c r="AR48" s="129"/>
      <c r="AS48" s="145"/>
      <c r="AT48" s="129"/>
      <c r="AU48" s="150"/>
      <c r="AV48" s="150" t="str">
        <f t="shared" ca="1" si="6"/>
        <v/>
      </c>
      <c r="AW48" s="150"/>
      <c r="AX48" s="150"/>
      <c r="AY48" s="151"/>
      <c r="AZ48" s="136" t="str">
        <f t="shared" ca="1" si="7"/>
        <v/>
      </c>
      <c r="BA48" s="152" t="str">
        <f t="shared" ca="1" si="8"/>
        <v/>
      </c>
      <c r="BB48" s="152" t="str">
        <f t="shared" ca="1" si="8"/>
        <v/>
      </c>
      <c r="BC48" s="152" t="str">
        <f t="shared" ca="1" si="8"/>
        <v/>
      </c>
      <c r="BD48" s="152" t="str">
        <f t="shared" ca="1" si="8"/>
        <v/>
      </c>
      <c r="BE48" s="136" t="str">
        <f t="shared" ca="1" si="8"/>
        <v/>
      </c>
      <c r="BF48" s="136" t="str">
        <f t="shared" ca="1" si="9"/>
        <v/>
      </c>
      <c r="BG48" s="136" t="str">
        <f t="shared" ca="1" si="10"/>
        <v/>
      </c>
      <c r="BH48" s="136" t="str">
        <f t="shared" ca="1" si="11"/>
        <v/>
      </c>
      <c r="BI48" s="136" t="str">
        <f t="shared" ca="1" si="12"/>
        <v/>
      </c>
      <c r="BJ48" s="150" t="str">
        <f t="shared" ca="1" si="13"/>
        <v/>
      </c>
      <c r="BK48" s="523" t="str">
        <f t="shared" ca="1" si="14"/>
        <v/>
      </c>
      <c r="BL48" s="136" t="str">
        <f t="shared" ca="1" si="15"/>
        <v/>
      </c>
      <c r="BM48" s="134" t="str">
        <f t="shared" ca="1" si="16"/>
        <v/>
      </c>
      <c r="BN48" s="134" t="str">
        <f ca="1">IFERROR(IF(OFFSET(X48,0,3)="", "", IF(OR(OFFSET(X48,0,2)="Yes",OFFSET(J48,0,-1)="BENEFICIARIES (GRANT)"), IF(OFFSET(X48,0,3)="FAO - HQ and RO", VLOOKUP(OFFSET(X48,0,4), Lists!$B$3:$C$255, 2, FALSE), VLOOKUP(OFFSET(X48,0,3),Lists!$D$3:$E$121,2,FALSE)),"")),"")</f>
        <v/>
      </c>
      <c r="BO48" s="134" t="str">
        <f t="shared" ca="1" si="17"/>
        <v/>
      </c>
      <c r="BP48" s="134" t="str">
        <f t="shared" si="17"/>
        <v/>
      </c>
      <c r="BQ48" s="134" t="str">
        <f t="shared" si="17"/>
        <v/>
      </c>
      <c r="BR48" s="134"/>
      <c r="BT48" s="153"/>
      <c r="BU48" s="153"/>
      <c r="BV48" s="154"/>
      <c r="BW48" s="154"/>
      <c r="BX48" s="150"/>
      <c r="BY48" s="150" t="str">
        <f t="shared" ca="1" si="18"/>
        <v/>
      </c>
      <c r="BZ48" s="150" t="str">
        <f t="shared" ca="1" si="19"/>
        <v/>
      </c>
      <c r="CA48" s="154" t="str">
        <f t="shared" ca="1" si="20"/>
        <v/>
      </c>
      <c r="CB48" s="150"/>
      <c r="CC48" s="154" t="str">
        <f t="shared" ca="1" si="21"/>
        <v/>
      </c>
      <c r="CD48" s="150"/>
    </row>
    <row r="49" spans="1:82" s="40" customFormat="1" x14ac:dyDescent="0.2">
      <c r="A49" s="78"/>
      <c r="B49" s="78"/>
      <c r="C49" s="78"/>
      <c r="D49" s="78"/>
      <c r="E49" s="118" t="str">
        <f t="shared" ca="1" si="4"/>
        <v/>
      </c>
      <c r="F49" s="118" t="str">
        <f ca="1">IFERROR(IF(OFFSET(J49,0,2)="","",IF(OFFSET(J49,0,-1)="","", VLOOKUP(OFFSET(J49,0,-1),Lists!$H$10:$I$15,2,FALSE))),"")</f>
        <v/>
      </c>
      <c r="G49" s="139" t="str">
        <f ca="1">IFERROR(IF(OFFSET(J49,0,8)="","",VLOOKUP(OFFSET(J49,0,8),Lists!$P$3:$Q$16,2,FALSE)),"")</f>
        <v/>
      </c>
      <c r="H49" s="155"/>
      <c r="I49" s="141"/>
      <c r="J49" s="141"/>
      <c r="K49" s="142"/>
      <c r="L49" s="143"/>
      <c r="M49" s="142"/>
      <c r="N49" s="144"/>
      <c r="O49" s="142"/>
      <c r="P49" s="145"/>
      <c r="Q49" s="146"/>
      <c r="R49" s="129"/>
      <c r="S49" s="129"/>
      <c r="T49" s="147"/>
      <c r="U49" s="145" t="str">
        <f ca="1">IF(OFFSET(J49,0,2)="","",IF(OFFSET(J49,0,-1)="","", IF(VLOOKUP(OFFSET(J49,0,-1),Lists!$H$10:$J$15,3,FALSE)=0,"",VLOOKUP(OFFSET(J49,0,-1),Lists!$H$10:$J$15,3,FALSE))))</f>
        <v/>
      </c>
      <c r="V49" s="147"/>
      <c r="W49" s="128"/>
      <c r="X49" s="145"/>
      <c r="Y49" s="142"/>
      <c r="Z49" s="145"/>
      <c r="AA49" s="129"/>
      <c r="AB49" s="129"/>
      <c r="AC49" s="148"/>
      <c r="AD49" s="520" t="str">
        <f t="shared" ca="1" si="5"/>
        <v/>
      </c>
      <c r="AE49" s="147"/>
      <c r="AF49" s="147"/>
      <c r="AG49" s="147"/>
      <c r="AH49" s="147"/>
      <c r="AI49" s="129"/>
      <c r="AJ49" s="129"/>
      <c r="AK49" s="129"/>
      <c r="AL49" s="147"/>
      <c r="AM49" s="149"/>
      <c r="AN49" s="147"/>
      <c r="AO49" s="149"/>
      <c r="AP49" s="147"/>
      <c r="AQ49" s="129"/>
      <c r="AR49" s="129"/>
      <c r="AS49" s="145"/>
      <c r="AT49" s="129"/>
      <c r="AU49" s="150"/>
      <c r="AV49" s="150" t="str">
        <f t="shared" ca="1" si="6"/>
        <v/>
      </c>
      <c r="AW49" s="150"/>
      <c r="AX49" s="150"/>
      <c r="AY49" s="151"/>
      <c r="AZ49" s="136" t="str">
        <f t="shared" ca="1" si="7"/>
        <v/>
      </c>
      <c r="BA49" s="152" t="str">
        <f t="shared" ca="1" si="8"/>
        <v/>
      </c>
      <c r="BB49" s="152" t="str">
        <f t="shared" ca="1" si="8"/>
        <v/>
      </c>
      <c r="BC49" s="152" t="str">
        <f t="shared" ca="1" si="8"/>
        <v/>
      </c>
      <c r="BD49" s="152" t="str">
        <f t="shared" ca="1" si="8"/>
        <v/>
      </c>
      <c r="BE49" s="136" t="str">
        <f t="shared" ca="1" si="8"/>
        <v/>
      </c>
      <c r="BF49" s="136" t="str">
        <f t="shared" ca="1" si="9"/>
        <v/>
      </c>
      <c r="BG49" s="136" t="str">
        <f t="shared" ca="1" si="10"/>
        <v/>
      </c>
      <c r="BH49" s="136" t="str">
        <f t="shared" ca="1" si="11"/>
        <v/>
      </c>
      <c r="BI49" s="136" t="str">
        <f t="shared" ca="1" si="12"/>
        <v/>
      </c>
      <c r="BJ49" s="150" t="str">
        <f t="shared" ca="1" si="13"/>
        <v/>
      </c>
      <c r="BK49" s="523" t="str">
        <f t="shared" ca="1" si="14"/>
        <v/>
      </c>
      <c r="BL49" s="136" t="str">
        <f t="shared" ca="1" si="15"/>
        <v/>
      </c>
      <c r="BM49" s="134" t="str">
        <f t="shared" ca="1" si="16"/>
        <v/>
      </c>
      <c r="BN49" s="134" t="str">
        <f ca="1">IFERROR(IF(OFFSET(X49,0,3)="", "", IF(OR(OFFSET(X49,0,2)="Yes",OFFSET(J49,0,-1)="BENEFICIARIES (GRANT)"), IF(OFFSET(X49,0,3)="FAO - HQ and RO", VLOOKUP(OFFSET(X49,0,4), Lists!$B$3:$C$255, 2, FALSE), VLOOKUP(OFFSET(X49,0,3),Lists!$D$3:$E$121,2,FALSE)),"")),"")</f>
        <v/>
      </c>
      <c r="BO49" s="134" t="str">
        <f t="shared" ca="1" si="17"/>
        <v/>
      </c>
      <c r="BP49" s="134" t="str">
        <f t="shared" si="17"/>
        <v/>
      </c>
      <c r="BQ49" s="134" t="str">
        <f t="shared" si="17"/>
        <v/>
      </c>
      <c r="BR49" s="134"/>
      <c r="BT49" s="153"/>
      <c r="BU49" s="153"/>
      <c r="BV49" s="154"/>
      <c r="BW49" s="154"/>
      <c r="BX49" s="150"/>
      <c r="BY49" s="150" t="str">
        <f t="shared" ca="1" si="18"/>
        <v/>
      </c>
      <c r="BZ49" s="150" t="str">
        <f t="shared" ca="1" si="19"/>
        <v/>
      </c>
      <c r="CA49" s="154" t="str">
        <f t="shared" ca="1" si="20"/>
        <v/>
      </c>
      <c r="CB49" s="150"/>
      <c r="CC49" s="154" t="str">
        <f t="shared" ca="1" si="21"/>
        <v/>
      </c>
      <c r="CD49" s="150"/>
    </row>
    <row r="50" spans="1:82" s="40" customFormat="1" x14ac:dyDescent="0.2">
      <c r="A50" s="78"/>
      <c r="B50" s="78"/>
      <c r="C50" s="78"/>
      <c r="D50" s="78"/>
      <c r="E50" s="118" t="str">
        <f t="shared" ca="1" si="4"/>
        <v/>
      </c>
      <c r="F50" s="118" t="str">
        <f ca="1">IFERROR(IF(OFFSET(J50,0,2)="","",IF(OFFSET(J50,0,-1)="","", VLOOKUP(OFFSET(J50,0,-1),Lists!$H$10:$I$15,2,FALSE))),"")</f>
        <v/>
      </c>
      <c r="G50" s="139" t="str">
        <f ca="1">IFERROR(IF(OFFSET(J50,0,8)="","",VLOOKUP(OFFSET(J50,0,8),Lists!$P$3:$Q$16,2,FALSE)),"")</f>
        <v/>
      </c>
      <c r="H50" s="155"/>
      <c r="I50" s="141"/>
      <c r="J50" s="141"/>
      <c r="K50" s="142"/>
      <c r="L50" s="143"/>
      <c r="M50" s="142"/>
      <c r="N50" s="144"/>
      <c r="O50" s="142"/>
      <c r="P50" s="145"/>
      <c r="Q50" s="146"/>
      <c r="R50" s="129"/>
      <c r="S50" s="129"/>
      <c r="T50" s="147"/>
      <c r="U50" s="145" t="str">
        <f ca="1">IF(OFFSET(J50,0,2)="","",IF(OFFSET(J50,0,-1)="","", IF(VLOOKUP(OFFSET(J50,0,-1),Lists!$H$10:$J$15,3,FALSE)=0,"",VLOOKUP(OFFSET(J50,0,-1),Lists!$H$10:$J$15,3,FALSE))))</f>
        <v/>
      </c>
      <c r="V50" s="147"/>
      <c r="W50" s="128"/>
      <c r="X50" s="145"/>
      <c r="Y50" s="142"/>
      <c r="Z50" s="145"/>
      <c r="AA50" s="129"/>
      <c r="AB50" s="129"/>
      <c r="AC50" s="148"/>
      <c r="AD50" s="520" t="str">
        <f t="shared" ca="1" si="5"/>
        <v/>
      </c>
      <c r="AE50" s="147"/>
      <c r="AF50" s="147"/>
      <c r="AG50" s="147"/>
      <c r="AH50" s="147"/>
      <c r="AI50" s="129"/>
      <c r="AJ50" s="129"/>
      <c r="AK50" s="129"/>
      <c r="AL50" s="147"/>
      <c r="AM50" s="149"/>
      <c r="AN50" s="147"/>
      <c r="AO50" s="149"/>
      <c r="AP50" s="147"/>
      <c r="AQ50" s="129"/>
      <c r="AR50" s="129"/>
      <c r="AS50" s="145"/>
      <c r="AT50" s="129"/>
      <c r="AU50" s="150"/>
      <c r="AV50" s="150" t="str">
        <f t="shared" ca="1" si="6"/>
        <v/>
      </c>
      <c r="AW50" s="150"/>
      <c r="AX50" s="150"/>
      <c r="AY50" s="151"/>
      <c r="AZ50" s="136" t="str">
        <f t="shared" ca="1" si="7"/>
        <v/>
      </c>
      <c r="BA50" s="152" t="str">
        <f t="shared" ca="1" si="8"/>
        <v/>
      </c>
      <c r="BB50" s="152" t="str">
        <f t="shared" ca="1" si="8"/>
        <v/>
      </c>
      <c r="BC50" s="152" t="str">
        <f t="shared" ca="1" si="8"/>
        <v/>
      </c>
      <c r="BD50" s="152" t="str">
        <f t="shared" ca="1" si="8"/>
        <v/>
      </c>
      <c r="BE50" s="136" t="str">
        <f t="shared" ca="1" si="8"/>
        <v/>
      </c>
      <c r="BF50" s="136" t="str">
        <f t="shared" ca="1" si="9"/>
        <v/>
      </c>
      <c r="BG50" s="136" t="str">
        <f t="shared" ca="1" si="10"/>
        <v/>
      </c>
      <c r="BH50" s="136" t="str">
        <f t="shared" ca="1" si="11"/>
        <v/>
      </c>
      <c r="BI50" s="136" t="str">
        <f t="shared" ca="1" si="12"/>
        <v/>
      </c>
      <c r="BJ50" s="150" t="str">
        <f t="shared" ca="1" si="13"/>
        <v/>
      </c>
      <c r="BK50" s="523" t="str">
        <f t="shared" ca="1" si="14"/>
        <v/>
      </c>
      <c r="BL50" s="136" t="str">
        <f t="shared" ca="1" si="15"/>
        <v/>
      </c>
      <c r="BM50" s="134" t="str">
        <f t="shared" ca="1" si="16"/>
        <v/>
      </c>
      <c r="BN50" s="134" t="str">
        <f ca="1">IFERROR(IF(OFFSET(X50,0,3)="", "", IF(OR(OFFSET(X50,0,2)="Yes",OFFSET(J50,0,-1)="BENEFICIARIES (GRANT)"), IF(OFFSET(X50,0,3)="FAO - HQ and RO", VLOOKUP(OFFSET(X50,0,4), Lists!$B$3:$C$255, 2, FALSE), VLOOKUP(OFFSET(X50,0,3),Lists!$D$3:$E$121,2,FALSE)),"")),"")</f>
        <v/>
      </c>
      <c r="BO50" s="134" t="str">
        <f t="shared" ca="1" si="17"/>
        <v/>
      </c>
      <c r="BP50" s="134" t="str">
        <f t="shared" si="17"/>
        <v/>
      </c>
      <c r="BQ50" s="134" t="str">
        <f t="shared" si="17"/>
        <v/>
      </c>
      <c r="BR50" s="134"/>
      <c r="BT50" s="153"/>
      <c r="BU50" s="153"/>
      <c r="BV50" s="154"/>
      <c r="BW50" s="154"/>
      <c r="BX50" s="150"/>
      <c r="BY50" s="150" t="str">
        <f t="shared" ca="1" si="18"/>
        <v/>
      </c>
      <c r="BZ50" s="150" t="str">
        <f t="shared" ca="1" si="19"/>
        <v/>
      </c>
      <c r="CA50" s="154" t="str">
        <f t="shared" ca="1" si="20"/>
        <v/>
      </c>
      <c r="CB50" s="150"/>
      <c r="CC50" s="154" t="str">
        <f t="shared" ca="1" si="21"/>
        <v/>
      </c>
      <c r="CD50" s="150"/>
    </row>
    <row r="51" spans="1:82" s="40" customFormat="1" x14ac:dyDescent="0.2">
      <c r="A51" s="78"/>
      <c r="B51" s="78"/>
      <c r="C51" s="78"/>
      <c r="D51" s="78"/>
      <c r="E51" s="118" t="str">
        <f t="shared" ca="1" si="4"/>
        <v/>
      </c>
      <c r="F51" s="118" t="str">
        <f ca="1">IFERROR(IF(OFFSET(J51,0,2)="","",IF(OFFSET(J51,0,-1)="","", VLOOKUP(OFFSET(J51,0,-1),Lists!$H$10:$I$15,2,FALSE))),"")</f>
        <v/>
      </c>
      <c r="G51" s="139" t="str">
        <f ca="1">IFERROR(IF(OFFSET(J51,0,8)="","",VLOOKUP(OFFSET(J51,0,8),Lists!$P$3:$Q$16,2,FALSE)),"")</f>
        <v/>
      </c>
      <c r="H51" s="155"/>
      <c r="I51" s="141"/>
      <c r="J51" s="141"/>
      <c r="K51" s="142"/>
      <c r="L51" s="143"/>
      <c r="M51" s="142"/>
      <c r="N51" s="144"/>
      <c r="O51" s="142"/>
      <c r="P51" s="145"/>
      <c r="Q51" s="146"/>
      <c r="R51" s="129"/>
      <c r="S51" s="129"/>
      <c r="T51" s="147"/>
      <c r="U51" s="145" t="str">
        <f ca="1">IF(OFFSET(J51,0,2)="","",IF(OFFSET(J51,0,-1)="","", IF(VLOOKUP(OFFSET(J51,0,-1),Lists!$H$10:$J$15,3,FALSE)=0,"",VLOOKUP(OFFSET(J51,0,-1),Lists!$H$10:$J$15,3,FALSE))))</f>
        <v/>
      </c>
      <c r="V51" s="147"/>
      <c r="W51" s="128"/>
      <c r="X51" s="145"/>
      <c r="Y51" s="142"/>
      <c r="Z51" s="145"/>
      <c r="AA51" s="129"/>
      <c r="AB51" s="129"/>
      <c r="AC51" s="148"/>
      <c r="AD51" s="520" t="str">
        <f t="shared" ca="1" si="5"/>
        <v/>
      </c>
      <c r="AE51" s="147"/>
      <c r="AF51" s="147"/>
      <c r="AG51" s="147"/>
      <c r="AH51" s="147"/>
      <c r="AI51" s="129"/>
      <c r="AJ51" s="129"/>
      <c r="AK51" s="129"/>
      <c r="AL51" s="147"/>
      <c r="AM51" s="149"/>
      <c r="AN51" s="147"/>
      <c r="AO51" s="149"/>
      <c r="AP51" s="147"/>
      <c r="AQ51" s="129"/>
      <c r="AR51" s="129"/>
      <c r="AS51" s="145"/>
      <c r="AT51" s="129"/>
      <c r="AU51" s="150"/>
      <c r="AV51" s="150" t="str">
        <f t="shared" ca="1" si="6"/>
        <v/>
      </c>
      <c r="AW51" s="150"/>
      <c r="AX51" s="150"/>
      <c r="AY51" s="151"/>
      <c r="AZ51" s="136" t="str">
        <f t="shared" ca="1" si="7"/>
        <v/>
      </c>
      <c r="BA51" s="152" t="str">
        <f t="shared" ca="1" si="8"/>
        <v/>
      </c>
      <c r="BB51" s="152" t="str">
        <f t="shared" ca="1" si="8"/>
        <v/>
      </c>
      <c r="BC51" s="152" t="str">
        <f t="shared" ca="1" si="8"/>
        <v/>
      </c>
      <c r="BD51" s="152" t="str">
        <f t="shared" ca="1" si="8"/>
        <v/>
      </c>
      <c r="BE51" s="136" t="str">
        <f t="shared" ca="1" si="8"/>
        <v/>
      </c>
      <c r="BF51" s="136" t="str">
        <f t="shared" ca="1" si="9"/>
        <v/>
      </c>
      <c r="BG51" s="136" t="str">
        <f t="shared" ca="1" si="10"/>
        <v/>
      </c>
      <c r="BH51" s="136" t="str">
        <f t="shared" ca="1" si="11"/>
        <v/>
      </c>
      <c r="BI51" s="136" t="str">
        <f t="shared" ca="1" si="12"/>
        <v/>
      </c>
      <c r="BJ51" s="150" t="str">
        <f t="shared" ca="1" si="13"/>
        <v/>
      </c>
      <c r="BK51" s="523" t="str">
        <f t="shared" ca="1" si="14"/>
        <v/>
      </c>
      <c r="BL51" s="136" t="str">
        <f t="shared" ca="1" si="15"/>
        <v/>
      </c>
      <c r="BM51" s="134" t="str">
        <f t="shared" ca="1" si="16"/>
        <v/>
      </c>
      <c r="BN51" s="134" t="str">
        <f ca="1">IFERROR(IF(OFFSET(X51,0,3)="", "", IF(OR(OFFSET(X51,0,2)="Yes",OFFSET(J51,0,-1)="BENEFICIARIES (GRANT)"), IF(OFFSET(X51,0,3)="FAO - HQ and RO", VLOOKUP(OFFSET(X51,0,4), Lists!$B$3:$C$255, 2, FALSE), VLOOKUP(OFFSET(X51,0,3),Lists!$D$3:$E$121,2,FALSE)),"")),"")</f>
        <v/>
      </c>
      <c r="BO51" s="134" t="str">
        <f t="shared" ca="1" si="17"/>
        <v/>
      </c>
      <c r="BP51" s="134" t="str">
        <f t="shared" si="17"/>
        <v/>
      </c>
      <c r="BQ51" s="134" t="str">
        <f t="shared" si="17"/>
        <v/>
      </c>
      <c r="BR51" s="134"/>
      <c r="BT51" s="153"/>
      <c r="BU51" s="153"/>
      <c r="BV51" s="154"/>
      <c r="BW51" s="154"/>
      <c r="BX51" s="150"/>
      <c r="BY51" s="150" t="str">
        <f t="shared" ca="1" si="18"/>
        <v/>
      </c>
      <c r="BZ51" s="150" t="str">
        <f t="shared" ca="1" si="19"/>
        <v/>
      </c>
      <c r="CA51" s="154" t="str">
        <f t="shared" ca="1" si="20"/>
        <v/>
      </c>
      <c r="CB51" s="150"/>
      <c r="CC51" s="154" t="str">
        <f t="shared" ca="1" si="21"/>
        <v/>
      </c>
      <c r="CD51" s="150"/>
    </row>
    <row r="52" spans="1:82" s="40" customFormat="1" x14ac:dyDescent="0.2">
      <c r="A52" s="78"/>
      <c r="B52" s="78"/>
      <c r="C52" s="78"/>
      <c r="D52" s="78"/>
      <c r="E52" s="118" t="str">
        <f t="shared" ca="1" si="4"/>
        <v/>
      </c>
      <c r="F52" s="118" t="str">
        <f ca="1">IFERROR(IF(OFFSET(J52,0,2)="","",IF(OFFSET(J52,0,-1)="","", VLOOKUP(OFFSET(J52,0,-1),Lists!$H$10:$I$15,2,FALSE))),"")</f>
        <v/>
      </c>
      <c r="G52" s="139" t="str">
        <f ca="1">IFERROR(IF(OFFSET(J52,0,8)="","",VLOOKUP(OFFSET(J52,0,8),Lists!$P$3:$Q$16,2,FALSE)),"")</f>
        <v/>
      </c>
      <c r="H52" s="155"/>
      <c r="I52" s="141"/>
      <c r="J52" s="141"/>
      <c r="K52" s="142"/>
      <c r="L52" s="143"/>
      <c r="M52" s="142"/>
      <c r="N52" s="144"/>
      <c r="O52" s="142"/>
      <c r="P52" s="145"/>
      <c r="Q52" s="146"/>
      <c r="R52" s="129"/>
      <c r="S52" s="129"/>
      <c r="T52" s="147"/>
      <c r="U52" s="145" t="str">
        <f ca="1">IF(OFFSET(J52,0,2)="","",IF(OFFSET(J52,0,-1)="","", IF(VLOOKUP(OFFSET(J52,0,-1),Lists!$H$10:$J$15,3,FALSE)=0,"",VLOOKUP(OFFSET(J52,0,-1),Lists!$H$10:$J$15,3,FALSE))))</f>
        <v/>
      </c>
      <c r="V52" s="147"/>
      <c r="W52" s="128"/>
      <c r="X52" s="145"/>
      <c r="Y52" s="142"/>
      <c r="Z52" s="145"/>
      <c r="AA52" s="129"/>
      <c r="AB52" s="129"/>
      <c r="AC52" s="148"/>
      <c r="AD52" s="520" t="str">
        <f t="shared" ca="1" si="5"/>
        <v/>
      </c>
      <c r="AE52" s="147"/>
      <c r="AF52" s="147"/>
      <c r="AG52" s="147"/>
      <c r="AH52" s="147"/>
      <c r="AI52" s="129"/>
      <c r="AJ52" s="129"/>
      <c r="AK52" s="129"/>
      <c r="AL52" s="147"/>
      <c r="AM52" s="149"/>
      <c r="AN52" s="147"/>
      <c r="AO52" s="149"/>
      <c r="AP52" s="147"/>
      <c r="AQ52" s="129"/>
      <c r="AR52" s="129"/>
      <c r="AS52" s="145"/>
      <c r="AT52" s="129"/>
      <c r="AU52" s="150"/>
      <c r="AV52" s="150" t="str">
        <f t="shared" ca="1" si="6"/>
        <v/>
      </c>
      <c r="AW52" s="150"/>
      <c r="AX52" s="150"/>
      <c r="AY52" s="151"/>
      <c r="AZ52" s="136" t="str">
        <f t="shared" ca="1" si="7"/>
        <v/>
      </c>
      <c r="BA52" s="152" t="str">
        <f t="shared" ca="1" si="8"/>
        <v/>
      </c>
      <c r="BB52" s="152" t="str">
        <f t="shared" ca="1" si="8"/>
        <v/>
      </c>
      <c r="BC52" s="152" t="str">
        <f t="shared" ca="1" si="8"/>
        <v/>
      </c>
      <c r="BD52" s="152" t="str">
        <f t="shared" ca="1" si="8"/>
        <v/>
      </c>
      <c r="BE52" s="136" t="str">
        <f t="shared" ca="1" si="8"/>
        <v/>
      </c>
      <c r="BF52" s="136" t="str">
        <f t="shared" ca="1" si="9"/>
        <v/>
      </c>
      <c r="BG52" s="136" t="str">
        <f t="shared" ca="1" si="10"/>
        <v/>
      </c>
      <c r="BH52" s="136" t="str">
        <f t="shared" ca="1" si="11"/>
        <v/>
      </c>
      <c r="BI52" s="136" t="str">
        <f t="shared" ca="1" si="12"/>
        <v/>
      </c>
      <c r="BJ52" s="150" t="str">
        <f t="shared" ca="1" si="13"/>
        <v/>
      </c>
      <c r="BK52" s="523" t="str">
        <f t="shared" ca="1" si="14"/>
        <v/>
      </c>
      <c r="BL52" s="136" t="str">
        <f t="shared" ca="1" si="15"/>
        <v/>
      </c>
      <c r="BM52" s="134" t="str">
        <f t="shared" ca="1" si="16"/>
        <v/>
      </c>
      <c r="BN52" s="134" t="str">
        <f ca="1">IFERROR(IF(OFFSET(X52,0,3)="", "", IF(OR(OFFSET(X52,0,2)="Yes",OFFSET(J52,0,-1)="BENEFICIARIES (GRANT)"), IF(OFFSET(X52,0,3)="FAO - HQ and RO", VLOOKUP(OFFSET(X52,0,4), Lists!$B$3:$C$255, 2, FALSE), VLOOKUP(OFFSET(X52,0,3),Lists!$D$3:$E$121,2,FALSE)),"")),"")</f>
        <v/>
      </c>
      <c r="BO52" s="134" t="str">
        <f t="shared" ca="1" si="17"/>
        <v/>
      </c>
      <c r="BP52" s="134" t="str">
        <f t="shared" si="17"/>
        <v/>
      </c>
      <c r="BQ52" s="134" t="str">
        <f t="shared" si="17"/>
        <v/>
      </c>
      <c r="BR52" s="134"/>
      <c r="BT52" s="153"/>
      <c r="BU52" s="153"/>
      <c r="BV52" s="154"/>
      <c r="BW52" s="154"/>
      <c r="BX52" s="150"/>
      <c r="BY52" s="150" t="str">
        <f t="shared" ca="1" si="18"/>
        <v/>
      </c>
      <c r="BZ52" s="150" t="str">
        <f t="shared" ca="1" si="19"/>
        <v/>
      </c>
      <c r="CA52" s="154" t="str">
        <f t="shared" ca="1" si="20"/>
        <v/>
      </c>
      <c r="CB52" s="150"/>
      <c r="CC52" s="154" t="str">
        <f t="shared" ca="1" si="21"/>
        <v/>
      </c>
      <c r="CD52" s="150"/>
    </row>
    <row r="53" spans="1:82" s="40" customFormat="1" x14ac:dyDescent="0.2">
      <c r="A53" s="78"/>
      <c r="B53" s="78"/>
      <c r="C53" s="78"/>
      <c r="D53" s="78"/>
      <c r="E53" s="118" t="str">
        <f t="shared" ca="1" si="4"/>
        <v/>
      </c>
      <c r="F53" s="118" t="str">
        <f ca="1">IFERROR(IF(OFFSET(J53,0,2)="","",IF(OFFSET(J53,0,-1)="","", VLOOKUP(OFFSET(J53,0,-1),Lists!$H$10:$I$15,2,FALSE))),"")</f>
        <v/>
      </c>
      <c r="G53" s="139" t="str">
        <f ca="1">IFERROR(IF(OFFSET(J53,0,8)="","",VLOOKUP(OFFSET(J53,0,8),Lists!$P$3:$Q$16,2,FALSE)),"")</f>
        <v/>
      </c>
      <c r="H53" s="155"/>
      <c r="I53" s="141"/>
      <c r="J53" s="141"/>
      <c r="K53" s="142"/>
      <c r="L53" s="143"/>
      <c r="M53" s="142"/>
      <c r="N53" s="144"/>
      <c r="O53" s="142"/>
      <c r="P53" s="145"/>
      <c r="Q53" s="146"/>
      <c r="R53" s="129"/>
      <c r="S53" s="129"/>
      <c r="T53" s="147"/>
      <c r="U53" s="145" t="str">
        <f ca="1">IF(OFFSET(J53,0,2)="","",IF(OFFSET(J53,0,-1)="","", IF(VLOOKUP(OFFSET(J53,0,-1),Lists!$H$10:$J$15,3,FALSE)=0,"",VLOOKUP(OFFSET(J53,0,-1),Lists!$H$10:$J$15,3,FALSE))))</f>
        <v/>
      </c>
      <c r="V53" s="147"/>
      <c r="W53" s="128"/>
      <c r="X53" s="145"/>
      <c r="Y53" s="142"/>
      <c r="Z53" s="145"/>
      <c r="AA53" s="129"/>
      <c r="AB53" s="129"/>
      <c r="AC53" s="148"/>
      <c r="AD53" s="520" t="str">
        <f t="shared" ca="1" si="5"/>
        <v/>
      </c>
      <c r="AE53" s="147"/>
      <c r="AF53" s="147"/>
      <c r="AG53" s="147"/>
      <c r="AH53" s="147"/>
      <c r="AI53" s="129"/>
      <c r="AJ53" s="129"/>
      <c r="AK53" s="129"/>
      <c r="AL53" s="147"/>
      <c r="AM53" s="149"/>
      <c r="AN53" s="147"/>
      <c r="AO53" s="149"/>
      <c r="AP53" s="147"/>
      <c r="AQ53" s="129"/>
      <c r="AR53" s="129"/>
      <c r="AS53" s="145"/>
      <c r="AT53" s="129"/>
      <c r="AU53" s="150"/>
      <c r="AV53" s="150" t="str">
        <f t="shared" ca="1" si="6"/>
        <v/>
      </c>
      <c r="AW53" s="150"/>
      <c r="AX53" s="150"/>
      <c r="AY53" s="151"/>
      <c r="AZ53" s="136" t="str">
        <f t="shared" ca="1" si="7"/>
        <v/>
      </c>
      <c r="BA53" s="152" t="str">
        <f t="shared" ca="1" si="8"/>
        <v/>
      </c>
      <c r="BB53" s="152" t="str">
        <f t="shared" ca="1" si="8"/>
        <v/>
      </c>
      <c r="BC53" s="152" t="str">
        <f t="shared" ca="1" si="8"/>
        <v/>
      </c>
      <c r="BD53" s="152" t="str">
        <f t="shared" ca="1" si="8"/>
        <v/>
      </c>
      <c r="BE53" s="136" t="str">
        <f t="shared" ca="1" si="8"/>
        <v/>
      </c>
      <c r="BF53" s="136" t="str">
        <f t="shared" ca="1" si="9"/>
        <v/>
      </c>
      <c r="BG53" s="136" t="str">
        <f t="shared" ca="1" si="10"/>
        <v/>
      </c>
      <c r="BH53" s="136" t="str">
        <f t="shared" ca="1" si="11"/>
        <v/>
      </c>
      <c r="BI53" s="136" t="str">
        <f t="shared" ca="1" si="12"/>
        <v/>
      </c>
      <c r="BJ53" s="150" t="str">
        <f t="shared" ca="1" si="13"/>
        <v/>
      </c>
      <c r="BK53" s="523" t="str">
        <f t="shared" ca="1" si="14"/>
        <v/>
      </c>
      <c r="BL53" s="136" t="str">
        <f t="shared" ca="1" si="15"/>
        <v/>
      </c>
      <c r="BM53" s="134" t="str">
        <f t="shared" ca="1" si="16"/>
        <v/>
      </c>
      <c r="BN53" s="134" t="str">
        <f ca="1">IFERROR(IF(OFFSET(X53,0,3)="", "", IF(OR(OFFSET(X53,0,2)="Yes",OFFSET(J53,0,-1)="BENEFICIARIES (GRANT)"), IF(OFFSET(X53,0,3)="FAO - HQ and RO", VLOOKUP(OFFSET(X53,0,4), Lists!$B$3:$C$255, 2, FALSE), VLOOKUP(OFFSET(X53,0,3),Lists!$D$3:$E$121,2,FALSE)),"")),"")</f>
        <v/>
      </c>
      <c r="BO53" s="134" t="str">
        <f t="shared" ca="1" si="17"/>
        <v/>
      </c>
      <c r="BP53" s="134" t="str">
        <f t="shared" si="17"/>
        <v/>
      </c>
      <c r="BQ53" s="134" t="str">
        <f t="shared" si="17"/>
        <v/>
      </c>
      <c r="BR53" s="134"/>
      <c r="BT53" s="153"/>
      <c r="BU53" s="153"/>
      <c r="BV53" s="154"/>
      <c r="BW53" s="154"/>
      <c r="BX53" s="150"/>
      <c r="BY53" s="150" t="str">
        <f t="shared" ca="1" si="18"/>
        <v/>
      </c>
      <c r="BZ53" s="150" t="str">
        <f t="shared" ca="1" si="19"/>
        <v/>
      </c>
      <c r="CA53" s="154" t="str">
        <f t="shared" ca="1" si="20"/>
        <v/>
      </c>
      <c r="CB53" s="150"/>
      <c r="CC53" s="154" t="str">
        <f t="shared" ca="1" si="21"/>
        <v/>
      </c>
      <c r="CD53" s="150"/>
    </row>
    <row r="54" spans="1:82" s="40" customFormat="1" x14ac:dyDescent="0.2">
      <c r="A54" s="78"/>
      <c r="B54" s="78"/>
      <c r="C54" s="78"/>
      <c r="D54" s="78"/>
      <c r="E54" s="118" t="str">
        <f t="shared" ca="1" si="4"/>
        <v/>
      </c>
      <c r="F54" s="118" t="str">
        <f ca="1">IFERROR(IF(OFFSET(J54,0,2)="","",IF(OFFSET(J54,0,-1)="","", VLOOKUP(OFFSET(J54,0,-1),Lists!$H$10:$I$15,2,FALSE))),"")</f>
        <v/>
      </c>
      <c r="G54" s="139" t="str">
        <f ca="1">IFERROR(IF(OFFSET(J54,0,8)="","",VLOOKUP(OFFSET(J54,0,8),Lists!$P$3:$Q$16,2,FALSE)),"")</f>
        <v/>
      </c>
      <c r="H54" s="158" t="s">
        <v>214</v>
      </c>
      <c r="I54" s="141"/>
      <c r="J54" s="141"/>
      <c r="K54" s="142"/>
      <c r="L54" s="143"/>
      <c r="M54" s="142"/>
      <c r="N54" s="144"/>
      <c r="O54" s="142"/>
      <c r="P54" s="145"/>
      <c r="Q54" s="146"/>
      <c r="R54" s="129"/>
      <c r="S54" s="129"/>
      <c r="T54" s="147"/>
      <c r="U54" s="145" t="str">
        <f ca="1">IF(OFFSET(J54,0,2)="","",IF(OFFSET(J54,0,-1)="","", IF(VLOOKUP(OFFSET(J54,0,-1),Lists!$H$10:$J$15,3,FALSE)=0,"",VLOOKUP(OFFSET(J54,0,-1),Lists!$H$10:$J$15,3,FALSE))))</f>
        <v/>
      </c>
      <c r="V54" s="147"/>
      <c r="W54" s="128"/>
      <c r="X54" s="145"/>
      <c r="Y54" s="142"/>
      <c r="Z54" s="145"/>
      <c r="AA54" s="129"/>
      <c r="AB54" s="129"/>
      <c r="AC54" s="148"/>
      <c r="AD54" s="520" t="str">
        <f t="shared" ca="1" si="5"/>
        <v/>
      </c>
      <c r="AE54" s="147"/>
      <c r="AF54" s="147"/>
      <c r="AG54" s="147"/>
      <c r="AH54" s="147"/>
      <c r="AI54" s="129"/>
      <c r="AJ54" s="129"/>
      <c r="AK54" s="129"/>
      <c r="AL54" s="147"/>
      <c r="AM54" s="149"/>
      <c r="AN54" s="147"/>
      <c r="AO54" s="149"/>
      <c r="AP54" s="147"/>
      <c r="AQ54" s="129"/>
      <c r="AR54" s="129"/>
      <c r="AS54" s="145"/>
      <c r="AT54" s="129"/>
      <c r="AU54" s="150"/>
      <c r="AV54" s="150" t="str">
        <f t="shared" ca="1" si="6"/>
        <v/>
      </c>
      <c r="AW54" s="150"/>
      <c r="AX54" s="150"/>
      <c r="AY54" s="151"/>
      <c r="AZ54" s="136" t="str">
        <f t="shared" ca="1" si="7"/>
        <v/>
      </c>
      <c r="BA54" s="152" t="str">
        <f t="shared" ca="1" si="8"/>
        <v/>
      </c>
      <c r="BB54" s="152" t="str">
        <f t="shared" ca="1" si="8"/>
        <v/>
      </c>
      <c r="BC54" s="152" t="str">
        <f t="shared" ca="1" si="8"/>
        <v/>
      </c>
      <c r="BD54" s="152" t="str">
        <f t="shared" ca="1" si="8"/>
        <v/>
      </c>
      <c r="BE54" s="136" t="str">
        <f t="shared" ca="1" si="8"/>
        <v/>
      </c>
      <c r="BF54" s="136" t="str">
        <f t="shared" ca="1" si="9"/>
        <v/>
      </c>
      <c r="BG54" s="136" t="str">
        <f t="shared" ca="1" si="10"/>
        <v/>
      </c>
      <c r="BH54" s="136" t="str">
        <f t="shared" ca="1" si="11"/>
        <v/>
      </c>
      <c r="BI54" s="136" t="str">
        <f t="shared" ca="1" si="12"/>
        <v/>
      </c>
      <c r="BJ54" s="150" t="str">
        <f t="shared" ca="1" si="13"/>
        <v/>
      </c>
      <c r="BK54" s="523" t="str">
        <f t="shared" ca="1" si="14"/>
        <v/>
      </c>
      <c r="BL54" s="136" t="str">
        <f t="shared" ca="1" si="15"/>
        <v/>
      </c>
      <c r="BM54" s="134" t="str">
        <f t="shared" ca="1" si="16"/>
        <v/>
      </c>
      <c r="BN54" s="134" t="str">
        <f ca="1">IFERROR(IF(OFFSET(X54,0,3)="", "", IF(OR(OFFSET(X54,0,2)="Yes",OFFSET(J54,0,-1)="BENEFICIARIES (GRANT)"), IF(OFFSET(X54,0,3)="FAO - HQ and RO", VLOOKUP(OFFSET(X54,0,4), Lists!$B$3:$C$255, 2, FALSE), VLOOKUP(OFFSET(X54,0,3),Lists!$D$3:$E$121,2,FALSE)),"")),"")</f>
        <v/>
      </c>
      <c r="BO54" s="134" t="str">
        <f t="shared" ca="1" si="17"/>
        <v/>
      </c>
      <c r="BP54" s="134" t="str">
        <f t="shared" si="17"/>
        <v/>
      </c>
      <c r="BQ54" s="134" t="str">
        <f t="shared" si="17"/>
        <v/>
      </c>
      <c r="BR54" s="134"/>
      <c r="BT54" s="153"/>
      <c r="BU54" s="153"/>
      <c r="BV54" s="154"/>
      <c r="BW54" s="154"/>
      <c r="BX54" s="150"/>
      <c r="BY54" s="150" t="str">
        <f t="shared" ca="1" si="18"/>
        <v/>
      </c>
      <c r="BZ54" s="150" t="str">
        <f t="shared" ca="1" si="19"/>
        <v/>
      </c>
      <c r="CA54" s="154" t="str">
        <f t="shared" ca="1" si="20"/>
        <v/>
      </c>
      <c r="CB54" s="150"/>
      <c r="CC54" s="154" t="str">
        <f t="shared" ca="1" si="21"/>
        <v/>
      </c>
      <c r="CD54" s="150"/>
    </row>
    <row r="55" spans="1:82" s="40" customFormat="1" x14ac:dyDescent="0.2">
      <c r="A55" s="78"/>
      <c r="B55" s="78"/>
      <c r="C55" s="78"/>
      <c r="D55" s="78"/>
      <c r="E55" s="118" t="str">
        <f t="shared" ca="1" si="4"/>
        <v/>
      </c>
      <c r="F55" s="118" t="str">
        <f ca="1">IFERROR(IF(OFFSET(J55,0,2)="","",IF(OFFSET(J55,0,-1)="","", VLOOKUP(OFFSET(J55,0,-1),Lists!$H$10:$I$15,2,FALSE))),"")</f>
        <v/>
      </c>
      <c r="G55" s="139" t="str">
        <f ca="1">IFERROR(IF(OFFSET(J55,0,8)="","",VLOOKUP(OFFSET(J55,0,8),Lists!$P$3:$Q$16,2,FALSE)),"")</f>
        <v/>
      </c>
      <c r="H55" s="155"/>
      <c r="I55" s="141"/>
      <c r="J55" s="141"/>
      <c r="K55" s="142"/>
      <c r="L55" s="143"/>
      <c r="M55" s="142"/>
      <c r="N55" s="144"/>
      <c r="O55" s="142"/>
      <c r="P55" s="145"/>
      <c r="Q55" s="146"/>
      <c r="R55" s="129"/>
      <c r="S55" s="129"/>
      <c r="T55" s="147"/>
      <c r="U55" s="145" t="str">
        <f ca="1">IF(OFFSET(J55,0,2)="","",IF(OFFSET(J55,0,-1)="","", IF(VLOOKUP(OFFSET(J55,0,-1),Lists!$H$10:$J$15,3,FALSE)=0,"",VLOOKUP(OFFSET(J55,0,-1),Lists!$H$10:$J$15,3,FALSE))))</f>
        <v/>
      </c>
      <c r="V55" s="147"/>
      <c r="W55" s="128"/>
      <c r="X55" s="145"/>
      <c r="Y55" s="142"/>
      <c r="Z55" s="145"/>
      <c r="AA55" s="129"/>
      <c r="AB55" s="129"/>
      <c r="AC55" s="148"/>
      <c r="AD55" s="520" t="str">
        <f t="shared" ca="1" si="5"/>
        <v/>
      </c>
      <c r="AE55" s="147"/>
      <c r="AF55" s="147"/>
      <c r="AG55" s="147"/>
      <c r="AH55" s="147"/>
      <c r="AI55" s="129"/>
      <c r="AJ55" s="129"/>
      <c r="AK55" s="129"/>
      <c r="AL55" s="147"/>
      <c r="AM55" s="149"/>
      <c r="AN55" s="147"/>
      <c r="AO55" s="149"/>
      <c r="AP55" s="147"/>
      <c r="AQ55" s="129"/>
      <c r="AR55" s="129"/>
      <c r="AS55" s="145"/>
      <c r="AT55" s="129"/>
      <c r="AU55" s="150"/>
      <c r="AV55" s="150" t="str">
        <f t="shared" ca="1" si="6"/>
        <v/>
      </c>
      <c r="AW55" s="150"/>
      <c r="AX55" s="150"/>
      <c r="AY55" s="151"/>
      <c r="AZ55" s="136" t="str">
        <f t="shared" ca="1" si="7"/>
        <v/>
      </c>
      <c r="BA55" s="152" t="str">
        <f t="shared" ca="1" si="8"/>
        <v/>
      </c>
      <c r="BB55" s="152" t="str">
        <f t="shared" ca="1" si="8"/>
        <v/>
      </c>
      <c r="BC55" s="152" t="str">
        <f t="shared" ca="1" si="8"/>
        <v/>
      </c>
      <c r="BD55" s="152" t="str">
        <f t="shared" ca="1" si="8"/>
        <v/>
      </c>
      <c r="BE55" s="136" t="str">
        <f t="shared" ca="1" si="8"/>
        <v/>
      </c>
      <c r="BF55" s="136" t="str">
        <f t="shared" ca="1" si="9"/>
        <v/>
      </c>
      <c r="BG55" s="136" t="str">
        <f t="shared" ca="1" si="10"/>
        <v/>
      </c>
      <c r="BH55" s="136" t="str">
        <f t="shared" ca="1" si="11"/>
        <v/>
      </c>
      <c r="BI55" s="136" t="str">
        <f t="shared" ca="1" si="12"/>
        <v/>
      </c>
      <c r="BJ55" s="150" t="str">
        <f t="shared" ca="1" si="13"/>
        <v/>
      </c>
      <c r="BK55" s="523" t="str">
        <f t="shared" ca="1" si="14"/>
        <v/>
      </c>
      <c r="BL55" s="136" t="str">
        <f t="shared" ca="1" si="15"/>
        <v/>
      </c>
      <c r="BM55" s="134" t="str">
        <f t="shared" ca="1" si="16"/>
        <v/>
      </c>
      <c r="BN55" s="134" t="str">
        <f ca="1">IFERROR(IF(OFFSET(X55,0,3)="", "", IF(OR(OFFSET(X55,0,2)="Yes",OFFSET(J55,0,-1)="BENEFICIARIES (GRANT)"), IF(OFFSET(X55,0,3)="FAO - HQ and RO", VLOOKUP(OFFSET(X55,0,4), Lists!$B$3:$C$255, 2, FALSE), VLOOKUP(OFFSET(X55,0,3),Lists!$D$3:$E$121,2,FALSE)),"")),"")</f>
        <v/>
      </c>
      <c r="BO55" s="134" t="str">
        <f t="shared" ca="1" si="17"/>
        <v/>
      </c>
      <c r="BP55" s="134" t="str">
        <f t="shared" si="17"/>
        <v/>
      </c>
      <c r="BQ55" s="134" t="str">
        <f t="shared" si="17"/>
        <v/>
      </c>
      <c r="BR55" s="134"/>
      <c r="BT55" s="153"/>
      <c r="BU55" s="153"/>
      <c r="BV55" s="154"/>
      <c r="BW55" s="154"/>
      <c r="BX55" s="150"/>
      <c r="BY55" s="150" t="str">
        <f t="shared" ca="1" si="18"/>
        <v/>
      </c>
      <c r="BZ55" s="150" t="str">
        <f t="shared" ca="1" si="19"/>
        <v/>
      </c>
      <c r="CA55" s="154" t="str">
        <f t="shared" ca="1" si="20"/>
        <v/>
      </c>
      <c r="CB55" s="150"/>
      <c r="CC55" s="154" t="str">
        <f t="shared" ca="1" si="21"/>
        <v/>
      </c>
      <c r="CD55" s="150"/>
    </row>
    <row r="56" spans="1:82" s="40" customFormat="1" x14ac:dyDescent="0.2">
      <c r="A56" s="78"/>
      <c r="B56" s="78"/>
      <c r="C56" s="78"/>
      <c r="D56" s="78"/>
      <c r="E56" s="118" t="str">
        <f t="shared" ca="1" si="4"/>
        <v/>
      </c>
      <c r="F56" s="118" t="str">
        <f ca="1">IFERROR(IF(OFFSET(J56,0,2)="","",IF(OFFSET(J56,0,-1)="","", VLOOKUP(OFFSET(J56,0,-1),Lists!$H$10:$I$15,2,FALSE))),"")</f>
        <v/>
      </c>
      <c r="G56" s="139" t="str">
        <f ca="1">IFERROR(IF(OFFSET(J56,0,8)="","",VLOOKUP(OFFSET(J56,0,8),Lists!$P$3:$Q$16,2,FALSE)),"")</f>
        <v/>
      </c>
      <c r="H56" s="155"/>
      <c r="I56" s="141"/>
      <c r="J56" s="141"/>
      <c r="K56" s="142"/>
      <c r="L56" s="143"/>
      <c r="M56" s="142"/>
      <c r="N56" s="144"/>
      <c r="O56" s="142"/>
      <c r="P56" s="145"/>
      <c r="Q56" s="146"/>
      <c r="R56" s="129"/>
      <c r="S56" s="129"/>
      <c r="T56" s="147"/>
      <c r="U56" s="145" t="str">
        <f ca="1">IF(OFFSET(J56,0,2)="","",IF(OFFSET(J56,0,-1)="","", IF(VLOOKUP(OFFSET(J56,0,-1),Lists!$H$10:$J$15,3,FALSE)=0,"",VLOOKUP(OFFSET(J56,0,-1),Lists!$H$10:$J$15,3,FALSE))))</f>
        <v/>
      </c>
      <c r="V56" s="147"/>
      <c r="W56" s="128"/>
      <c r="X56" s="145"/>
      <c r="Y56" s="142"/>
      <c r="Z56" s="145"/>
      <c r="AA56" s="129"/>
      <c r="AB56" s="129"/>
      <c r="AC56" s="148"/>
      <c r="AD56" s="520" t="str">
        <f t="shared" ca="1" si="5"/>
        <v/>
      </c>
      <c r="AE56" s="147"/>
      <c r="AF56" s="147"/>
      <c r="AG56" s="147"/>
      <c r="AH56" s="147"/>
      <c r="AI56" s="129"/>
      <c r="AJ56" s="129"/>
      <c r="AK56" s="129"/>
      <c r="AL56" s="147"/>
      <c r="AM56" s="149"/>
      <c r="AN56" s="147"/>
      <c r="AO56" s="149"/>
      <c r="AP56" s="147"/>
      <c r="AQ56" s="129"/>
      <c r="AR56" s="129"/>
      <c r="AS56" s="145"/>
      <c r="AT56" s="129"/>
      <c r="AU56" s="150"/>
      <c r="AV56" s="150" t="str">
        <f t="shared" ca="1" si="6"/>
        <v/>
      </c>
      <c r="AW56" s="150"/>
      <c r="AX56" s="150"/>
      <c r="AY56" s="151"/>
      <c r="AZ56" s="136" t="str">
        <f t="shared" ca="1" si="7"/>
        <v/>
      </c>
      <c r="BA56" s="152" t="str">
        <f t="shared" ca="1" si="8"/>
        <v/>
      </c>
      <c r="BB56" s="152" t="str">
        <f t="shared" ca="1" si="8"/>
        <v/>
      </c>
      <c r="BC56" s="152" t="str">
        <f t="shared" ca="1" si="8"/>
        <v/>
      </c>
      <c r="BD56" s="152" t="str">
        <f t="shared" ca="1" si="8"/>
        <v/>
      </c>
      <c r="BE56" s="136" t="str">
        <f t="shared" ca="1" si="8"/>
        <v/>
      </c>
      <c r="BF56" s="136" t="str">
        <f t="shared" ca="1" si="9"/>
        <v/>
      </c>
      <c r="BG56" s="136" t="str">
        <f t="shared" ca="1" si="10"/>
        <v/>
      </c>
      <c r="BH56" s="136" t="str">
        <f t="shared" ca="1" si="11"/>
        <v/>
      </c>
      <c r="BI56" s="136" t="str">
        <f t="shared" ca="1" si="12"/>
        <v/>
      </c>
      <c r="BJ56" s="150" t="str">
        <f t="shared" ca="1" si="13"/>
        <v/>
      </c>
      <c r="BK56" s="523" t="str">
        <f t="shared" ca="1" si="14"/>
        <v/>
      </c>
      <c r="BL56" s="136" t="str">
        <f t="shared" ca="1" si="15"/>
        <v/>
      </c>
      <c r="BM56" s="134" t="str">
        <f t="shared" ca="1" si="16"/>
        <v/>
      </c>
      <c r="BN56" s="134" t="str">
        <f ca="1">IFERROR(IF(OFFSET(X56,0,3)="", "", IF(OR(OFFSET(X56,0,2)="Yes",OFFSET(J56,0,-1)="BENEFICIARIES (GRANT)"), IF(OFFSET(X56,0,3)="FAO - HQ and RO", VLOOKUP(OFFSET(X56,0,4), Lists!$B$3:$C$255, 2, FALSE), VLOOKUP(OFFSET(X56,0,3),Lists!$D$3:$E$121,2,FALSE)),"")),"")</f>
        <v/>
      </c>
      <c r="BO56" s="134" t="str">
        <f t="shared" ca="1" si="17"/>
        <v/>
      </c>
      <c r="BP56" s="134" t="str">
        <f t="shared" si="17"/>
        <v/>
      </c>
      <c r="BQ56" s="134" t="str">
        <f t="shared" si="17"/>
        <v/>
      </c>
      <c r="BR56" s="134"/>
      <c r="BT56" s="153"/>
      <c r="BU56" s="153"/>
      <c r="BV56" s="154"/>
      <c r="BW56" s="154"/>
      <c r="BX56" s="150"/>
      <c r="BY56" s="150" t="str">
        <f t="shared" ca="1" si="18"/>
        <v/>
      </c>
      <c r="BZ56" s="150" t="str">
        <f t="shared" ca="1" si="19"/>
        <v/>
      </c>
      <c r="CA56" s="154" t="str">
        <f t="shared" ca="1" si="20"/>
        <v/>
      </c>
      <c r="CB56" s="150"/>
      <c r="CC56" s="154" t="str">
        <f t="shared" ca="1" si="21"/>
        <v/>
      </c>
      <c r="CD56" s="150"/>
    </row>
    <row r="57" spans="1:82" s="40" customFormat="1" x14ac:dyDescent="0.2">
      <c r="A57" s="78"/>
      <c r="B57" s="78"/>
      <c r="C57" s="78"/>
      <c r="D57" s="78"/>
      <c r="E57" s="118" t="str">
        <f t="shared" ca="1" si="4"/>
        <v/>
      </c>
      <c r="F57" s="118" t="str">
        <f ca="1">IFERROR(IF(OFFSET(J57,0,2)="","",IF(OFFSET(J57,0,-1)="","", VLOOKUP(OFFSET(J57,0,-1),Lists!$H$10:$I$15,2,FALSE))),"")</f>
        <v/>
      </c>
      <c r="G57" s="139" t="str">
        <f ca="1">IFERROR(IF(OFFSET(J57,0,8)="","",VLOOKUP(OFFSET(J57,0,8),Lists!$P$3:$Q$16,2,FALSE)),"")</f>
        <v/>
      </c>
      <c r="H57" s="155"/>
      <c r="I57" s="141"/>
      <c r="J57" s="141"/>
      <c r="K57" s="142"/>
      <c r="L57" s="143"/>
      <c r="M57" s="142"/>
      <c r="N57" s="144"/>
      <c r="O57" s="142"/>
      <c r="P57" s="145"/>
      <c r="Q57" s="146"/>
      <c r="R57" s="129"/>
      <c r="S57" s="129"/>
      <c r="T57" s="147"/>
      <c r="U57" s="145" t="str">
        <f ca="1">IF(OFFSET(J57,0,2)="","",IF(OFFSET(J57,0,-1)="","", IF(VLOOKUP(OFFSET(J57,0,-1),Lists!$H$10:$J$15,3,FALSE)=0,"",VLOOKUP(OFFSET(J57,0,-1),Lists!$H$10:$J$15,3,FALSE))))</f>
        <v/>
      </c>
      <c r="V57" s="147"/>
      <c r="W57" s="128"/>
      <c r="X57" s="145"/>
      <c r="Y57" s="142"/>
      <c r="Z57" s="145"/>
      <c r="AA57" s="129"/>
      <c r="AB57" s="129"/>
      <c r="AC57" s="148"/>
      <c r="AD57" s="520" t="str">
        <f t="shared" ca="1" si="5"/>
        <v/>
      </c>
      <c r="AE57" s="147"/>
      <c r="AF57" s="147"/>
      <c r="AG57" s="147"/>
      <c r="AH57" s="147"/>
      <c r="AI57" s="129"/>
      <c r="AJ57" s="129"/>
      <c r="AK57" s="129"/>
      <c r="AL57" s="147"/>
      <c r="AM57" s="149"/>
      <c r="AN57" s="147"/>
      <c r="AO57" s="149"/>
      <c r="AP57" s="147"/>
      <c r="AQ57" s="129"/>
      <c r="AR57" s="129"/>
      <c r="AS57" s="145"/>
      <c r="AT57" s="129"/>
      <c r="AU57" s="150"/>
      <c r="AV57" s="150" t="str">
        <f t="shared" ca="1" si="6"/>
        <v/>
      </c>
      <c r="AW57" s="150"/>
      <c r="AX57" s="150"/>
      <c r="AY57" s="151"/>
      <c r="AZ57" s="136" t="str">
        <f t="shared" ca="1" si="7"/>
        <v/>
      </c>
      <c r="BA57" s="152" t="str">
        <f t="shared" ca="1" si="8"/>
        <v/>
      </c>
      <c r="BB57" s="152" t="str">
        <f t="shared" ca="1" si="8"/>
        <v/>
      </c>
      <c r="BC57" s="152" t="str">
        <f t="shared" ca="1" si="8"/>
        <v/>
      </c>
      <c r="BD57" s="152" t="str">
        <f t="shared" ca="1" si="8"/>
        <v/>
      </c>
      <c r="BE57" s="136" t="str">
        <f t="shared" ca="1" si="8"/>
        <v/>
      </c>
      <c r="BF57" s="136" t="str">
        <f t="shared" ca="1" si="9"/>
        <v/>
      </c>
      <c r="BG57" s="136" t="str">
        <f t="shared" ca="1" si="10"/>
        <v/>
      </c>
      <c r="BH57" s="136" t="str">
        <f t="shared" ca="1" si="11"/>
        <v/>
      </c>
      <c r="BI57" s="136" t="str">
        <f t="shared" ca="1" si="12"/>
        <v/>
      </c>
      <c r="BJ57" s="150" t="str">
        <f t="shared" ca="1" si="13"/>
        <v/>
      </c>
      <c r="BK57" s="523" t="str">
        <f t="shared" ca="1" si="14"/>
        <v/>
      </c>
      <c r="BL57" s="136" t="str">
        <f t="shared" ca="1" si="15"/>
        <v/>
      </c>
      <c r="BM57" s="134" t="str">
        <f t="shared" ca="1" si="16"/>
        <v/>
      </c>
      <c r="BN57" s="134" t="str">
        <f ca="1">IFERROR(IF(OFFSET(X57,0,3)="", "", IF(OR(OFFSET(X57,0,2)="Yes",OFFSET(J57,0,-1)="BENEFICIARIES (GRANT)"), IF(OFFSET(X57,0,3)="FAO - HQ and RO", VLOOKUP(OFFSET(X57,0,4), Lists!$B$3:$C$255, 2, FALSE), VLOOKUP(OFFSET(X57,0,3),Lists!$D$3:$E$121,2,FALSE)),"")),"")</f>
        <v/>
      </c>
      <c r="BO57" s="134" t="str">
        <f t="shared" ca="1" si="17"/>
        <v/>
      </c>
      <c r="BP57" s="134" t="str">
        <f t="shared" si="17"/>
        <v/>
      </c>
      <c r="BQ57" s="134" t="str">
        <f t="shared" si="17"/>
        <v/>
      </c>
      <c r="BR57" s="134"/>
      <c r="BT57" s="153"/>
      <c r="BU57" s="153"/>
      <c r="BV57" s="154"/>
      <c r="BW57" s="154"/>
      <c r="BX57" s="150"/>
      <c r="BY57" s="150" t="str">
        <f t="shared" ca="1" si="18"/>
        <v/>
      </c>
      <c r="BZ57" s="150" t="str">
        <f t="shared" ca="1" si="19"/>
        <v/>
      </c>
      <c r="CA57" s="154" t="str">
        <f t="shared" ca="1" si="20"/>
        <v/>
      </c>
      <c r="CB57" s="150"/>
      <c r="CC57" s="154" t="str">
        <f t="shared" ca="1" si="21"/>
        <v/>
      </c>
      <c r="CD57" s="150"/>
    </row>
    <row r="58" spans="1:82" s="40" customFormat="1" x14ac:dyDescent="0.2">
      <c r="A58" s="78"/>
      <c r="B58" s="78"/>
      <c r="C58" s="78"/>
      <c r="D58" s="78"/>
      <c r="E58" s="118" t="str">
        <f t="shared" ca="1" si="4"/>
        <v/>
      </c>
      <c r="F58" s="118" t="str">
        <f ca="1">IFERROR(IF(OFFSET(J58,0,2)="","",IF(OFFSET(J58,0,-1)="","", VLOOKUP(OFFSET(J58,0,-1),Lists!$H$10:$I$15,2,FALSE))),"")</f>
        <v/>
      </c>
      <c r="G58" s="139" t="str">
        <f ca="1">IFERROR(IF(OFFSET(J58,0,8)="","",VLOOKUP(OFFSET(J58,0,8),Lists!$P$3:$Q$16,2,FALSE)),"")</f>
        <v/>
      </c>
      <c r="H58" s="155"/>
      <c r="I58" s="141"/>
      <c r="J58" s="141"/>
      <c r="K58" s="142"/>
      <c r="L58" s="143"/>
      <c r="M58" s="142"/>
      <c r="N58" s="144"/>
      <c r="O58" s="142"/>
      <c r="P58" s="145"/>
      <c r="Q58" s="146"/>
      <c r="R58" s="129"/>
      <c r="S58" s="129"/>
      <c r="T58" s="147"/>
      <c r="U58" s="145" t="str">
        <f ca="1">IF(OFFSET(J58,0,2)="","",IF(OFFSET(J58,0,-1)="","", IF(VLOOKUP(OFFSET(J58,0,-1),Lists!$H$10:$J$15,3,FALSE)=0,"",VLOOKUP(OFFSET(J58,0,-1),Lists!$H$10:$J$15,3,FALSE))))</f>
        <v/>
      </c>
      <c r="V58" s="147"/>
      <c r="W58" s="128"/>
      <c r="X58" s="145"/>
      <c r="Y58" s="142"/>
      <c r="Z58" s="145"/>
      <c r="AA58" s="129"/>
      <c r="AB58" s="129"/>
      <c r="AC58" s="148"/>
      <c r="AD58" s="520" t="str">
        <f t="shared" ca="1" si="5"/>
        <v/>
      </c>
      <c r="AE58" s="147"/>
      <c r="AF58" s="147"/>
      <c r="AG58" s="147"/>
      <c r="AH58" s="147"/>
      <c r="AI58" s="129"/>
      <c r="AJ58" s="129"/>
      <c r="AK58" s="129"/>
      <c r="AL58" s="147"/>
      <c r="AM58" s="149"/>
      <c r="AN58" s="147"/>
      <c r="AO58" s="149"/>
      <c r="AP58" s="147"/>
      <c r="AQ58" s="129"/>
      <c r="AR58" s="129"/>
      <c r="AS58" s="145"/>
      <c r="AT58" s="129"/>
      <c r="AU58" s="150"/>
      <c r="AV58" s="150" t="str">
        <f t="shared" ca="1" si="6"/>
        <v/>
      </c>
      <c r="AW58" s="150"/>
      <c r="AX58" s="150"/>
      <c r="AY58" s="151"/>
      <c r="AZ58" s="136" t="str">
        <f t="shared" ca="1" si="7"/>
        <v/>
      </c>
      <c r="BA58" s="152" t="str">
        <f t="shared" ca="1" si="8"/>
        <v/>
      </c>
      <c r="BB58" s="152" t="str">
        <f t="shared" ca="1" si="8"/>
        <v/>
      </c>
      <c r="BC58" s="152" t="str">
        <f t="shared" ca="1" si="8"/>
        <v/>
      </c>
      <c r="BD58" s="152" t="str">
        <f t="shared" ca="1" si="8"/>
        <v/>
      </c>
      <c r="BE58" s="136" t="str">
        <f t="shared" ca="1" si="8"/>
        <v/>
      </c>
      <c r="BF58" s="136" t="str">
        <f t="shared" ca="1" si="9"/>
        <v/>
      </c>
      <c r="BG58" s="136" t="str">
        <f t="shared" ca="1" si="10"/>
        <v/>
      </c>
      <c r="BH58" s="136" t="str">
        <f t="shared" ca="1" si="11"/>
        <v/>
      </c>
      <c r="BI58" s="136" t="str">
        <f t="shared" ca="1" si="12"/>
        <v/>
      </c>
      <c r="BJ58" s="150" t="str">
        <f t="shared" ca="1" si="13"/>
        <v/>
      </c>
      <c r="BK58" s="523" t="str">
        <f t="shared" ca="1" si="14"/>
        <v/>
      </c>
      <c r="BL58" s="136" t="str">
        <f t="shared" ca="1" si="15"/>
        <v/>
      </c>
      <c r="BM58" s="134" t="str">
        <f t="shared" ca="1" si="16"/>
        <v/>
      </c>
      <c r="BN58" s="134" t="str">
        <f ca="1">IFERROR(IF(OFFSET(X58,0,3)="", "", IF(OR(OFFSET(X58,0,2)="Yes",OFFSET(J58,0,-1)="BENEFICIARIES (GRANT)"), IF(OFFSET(X58,0,3)="FAO - HQ and RO", VLOOKUP(OFFSET(X58,0,4), Lists!$B$3:$C$255, 2, FALSE), VLOOKUP(OFFSET(X58,0,3),Lists!$D$3:$E$121,2,FALSE)),"")),"")</f>
        <v/>
      </c>
      <c r="BO58" s="134" t="str">
        <f t="shared" ca="1" si="17"/>
        <v/>
      </c>
      <c r="BP58" s="134" t="str">
        <f t="shared" si="17"/>
        <v/>
      </c>
      <c r="BQ58" s="134" t="str">
        <f t="shared" si="17"/>
        <v/>
      </c>
      <c r="BR58" s="134"/>
      <c r="BT58" s="153"/>
      <c r="BU58" s="153"/>
      <c r="BV58" s="154"/>
      <c r="BW58" s="154"/>
      <c r="BX58" s="150"/>
      <c r="BY58" s="150" t="str">
        <f t="shared" ca="1" si="18"/>
        <v/>
      </c>
      <c r="BZ58" s="150" t="str">
        <f t="shared" ca="1" si="19"/>
        <v/>
      </c>
      <c r="CA58" s="154" t="str">
        <f t="shared" ca="1" si="20"/>
        <v/>
      </c>
      <c r="CB58" s="150"/>
      <c r="CC58" s="154" t="str">
        <f t="shared" ca="1" si="21"/>
        <v/>
      </c>
      <c r="CD58" s="150"/>
    </row>
    <row r="59" spans="1:82" s="40" customFormat="1" x14ac:dyDescent="0.2">
      <c r="A59" s="78"/>
      <c r="B59" s="78"/>
      <c r="C59" s="78"/>
      <c r="D59" s="78"/>
      <c r="E59" s="118" t="str">
        <f t="shared" ca="1" si="4"/>
        <v/>
      </c>
      <c r="F59" s="118" t="str">
        <f ca="1">IFERROR(IF(OFFSET(J59,0,2)="","",IF(OFFSET(J59,0,-1)="","", VLOOKUP(OFFSET(J59,0,-1),Lists!$H$10:$I$15,2,FALSE))),"")</f>
        <v/>
      </c>
      <c r="G59" s="139" t="str">
        <f ca="1">IFERROR(IF(OFFSET(J59,0,8)="","",VLOOKUP(OFFSET(J59,0,8),Lists!$P$3:$Q$16,2,FALSE)),"")</f>
        <v/>
      </c>
      <c r="H59" s="155"/>
      <c r="I59" s="141"/>
      <c r="J59" s="141"/>
      <c r="K59" s="142"/>
      <c r="L59" s="143"/>
      <c r="M59" s="142"/>
      <c r="N59" s="144"/>
      <c r="O59" s="142"/>
      <c r="P59" s="145"/>
      <c r="Q59" s="146"/>
      <c r="R59" s="129"/>
      <c r="S59" s="129"/>
      <c r="T59" s="147"/>
      <c r="U59" s="145" t="str">
        <f ca="1">IF(OFFSET(J59,0,2)="","",IF(OFFSET(J59,0,-1)="","", IF(VLOOKUP(OFFSET(J59,0,-1),Lists!$H$10:$J$15,3,FALSE)=0,"",VLOOKUP(OFFSET(J59,0,-1),Lists!$H$10:$J$15,3,FALSE))))</f>
        <v/>
      </c>
      <c r="V59" s="147"/>
      <c r="W59" s="128"/>
      <c r="X59" s="145"/>
      <c r="Y59" s="142"/>
      <c r="Z59" s="145"/>
      <c r="AA59" s="129"/>
      <c r="AB59" s="129"/>
      <c r="AC59" s="148"/>
      <c r="AD59" s="520" t="str">
        <f t="shared" ca="1" si="5"/>
        <v/>
      </c>
      <c r="AE59" s="147"/>
      <c r="AF59" s="147"/>
      <c r="AG59" s="147"/>
      <c r="AH59" s="147"/>
      <c r="AI59" s="129"/>
      <c r="AJ59" s="129"/>
      <c r="AK59" s="129"/>
      <c r="AL59" s="147"/>
      <c r="AM59" s="149"/>
      <c r="AN59" s="147"/>
      <c r="AO59" s="149"/>
      <c r="AP59" s="147"/>
      <c r="AQ59" s="129"/>
      <c r="AR59" s="129"/>
      <c r="AS59" s="145"/>
      <c r="AT59" s="129"/>
      <c r="AU59" s="150"/>
      <c r="AV59" s="150" t="str">
        <f t="shared" ca="1" si="6"/>
        <v/>
      </c>
      <c r="AW59" s="150"/>
      <c r="AX59" s="150"/>
      <c r="AY59" s="151"/>
      <c r="AZ59" s="136" t="str">
        <f t="shared" ca="1" si="7"/>
        <v/>
      </c>
      <c r="BA59" s="152" t="str">
        <f t="shared" ca="1" si="8"/>
        <v/>
      </c>
      <c r="BB59" s="152" t="str">
        <f t="shared" ca="1" si="8"/>
        <v/>
      </c>
      <c r="BC59" s="152" t="str">
        <f t="shared" ca="1" si="8"/>
        <v/>
      </c>
      <c r="BD59" s="152" t="str">
        <f t="shared" ca="1" si="8"/>
        <v/>
      </c>
      <c r="BE59" s="136" t="str">
        <f t="shared" ca="1" si="8"/>
        <v/>
      </c>
      <c r="BF59" s="136" t="str">
        <f t="shared" ca="1" si="9"/>
        <v/>
      </c>
      <c r="BG59" s="136" t="str">
        <f t="shared" ca="1" si="10"/>
        <v/>
      </c>
      <c r="BH59" s="136" t="str">
        <f t="shared" ca="1" si="11"/>
        <v/>
      </c>
      <c r="BI59" s="136" t="str">
        <f t="shared" ca="1" si="12"/>
        <v/>
      </c>
      <c r="BJ59" s="150" t="str">
        <f t="shared" ca="1" si="13"/>
        <v/>
      </c>
      <c r="BK59" s="523" t="str">
        <f t="shared" ca="1" si="14"/>
        <v/>
      </c>
      <c r="BL59" s="136" t="str">
        <f t="shared" ca="1" si="15"/>
        <v/>
      </c>
      <c r="BM59" s="134" t="str">
        <f t="shared" ca="1" si="16"/>
        <v/>
      </c>
      <c r="BN59" s="134" t="str">
        <f ca="1">IFERROR(IF(OFFSET(X59,0,3)="", "", IF(OR(OFFSET(X59,0,2)="Yes",OFFSET(J59,0,-1)="BENEFICIARIES (GRANT)"), IF(OFFSET(X59,0,3)="FAO - HQ and RO", VLOOKUP(OFFSET(X59,0,4), Lists!$B$3:$C$255, 2, FALSE), VLOOKUP(OFFSET(X59,0,3),Lists!$D$3:$E$121,2,FALSE)),"")),"")</f>
        <v/>
      </c>
      <c r="BO59" s="134" t="str">
        <f t="shared" ca="1" si="17"/>
        <v/>
      </c>
      <c r="BP59" s="134" t="str">
        <f t="shared" si="17"/>
        <v/>
      </c>
      <c r="BQ59" s="134" t="str">
        <f t="shared" si="17"/>
        <v/>
      </c>
      <c r="BR59" s="134"/>
      <c r="BT59" s="153"/>
      <c r="BU59" s="153"/>
      <c r="BV59" s="154"/>
      <c r="BW59" s="154"/>
      <c r="BX59" s="150"/>
      <c r="BY59" s="150" t="str">
        <f t="shared" ca="1" si="18"/>
        <v/>
      </c>
      <c r="BZ59" s="150" t="str">
        <f t="shared" ca="1" si="19"/>
        <v/>
      </c>
      <c r="CA59" s="154" t="str">
        <f t="shared" ca="1" si="20"/>
        <v/>
      </c>
      <c r="CB59" s="150"/>
      <c r="CC59" s="154" t="str">
        <f t="shared" ca="1" si="21"/>
        <v/>
      </c>
      <c r="CD59" s="150"/>
    </row>
    <row r="60" spans="1:82" s="40" customFormat="1" x14ac:dyDescent="0.2">
      <c r="A60" s="78"/>
      <c r="B60" s="78"/>
      <c r="C60" s="78"/>
      <c r="D60" s="78"/>
      <c r="E60" s="118" t="str">
        <f t="shared" ca="1" si="4"/>
        <v/>
      </c>
      <c r="F60" s="118" t="str">
        <f ca="1">IFERROR(IF(OFFSET(J60,0,2)="","",IF(OFFSET(J60,0,-1)="","", VLOOKUP(OFFSET(J60,0,-1),Lists!$H$10:$I$15,2,FALSE))),"")</f>
        <v/>
      </c>
      <c r="G60" s="139" t="str">
        <f ca="1">IFERROR(IF(OFFSET(J60,0,8)="","",VLOOKUP(OFFSET(J60,0,8),Lists!$P$3:$Q$16,2,FALSE)),"")</f>
        <v/>
      </c>
      <c r="H60" s="155"/>
      <c r="I60" s="141"/>
      <c r="J60" s="141"/>
      <c r="K60" s="142"/>
      <c r="L60" s="143"/>
      <c r="M60" s="142"/>
      <c r="N60" s="144"/>
      <c r="O60" s="142"/>
      <c r="P60" s="145"/>
      <c r="Q60" s="146"/>
      <c r="R60" s="129"/>
      <c r="S60" s="129"/>
      <c r="T60" s="147"/>
      <c r="U60" s="145" t="str">
        <f ca="1">IF(OFFSET(J60,0,2)="","",IF(OFFSET(J60,0,-1)="","", IF(VLOOKUP(OFFSET(J60,0,-1),Lists!$H$10:$J$15,3,FALSE)=0,"",VLOOKUP(OFFSET(J60,0,-1),Lists!$H$10:$J$15,3,FALSE))))</f>
        <v/>
      </c>
      <c r="V60" s="147"/>
      <c r="W60" s="128"/>
      <c r="X60" s="145"/>
      <c r="Y60" s="142"/>
      <c r="Z60" s="145"/>
      <c r="AA60" s="129"/>
      <c r="AB60" s="129"/>
      <c r="AC60" s="148"/>
      <c r="AD60" s="520" t="str">
        <f t="shared" ca="1" si="5"/>
        <v/>
      </c>
      <c r="AE60" s="147"/>
      <c r="AF60" s="147"/>
      <c r="AG60" s="147"/>
      <c r="AH60" s="147"/>
      <c r="AI60" s="129"/>
      <c r="AJ60" s="129"/>
      <c r="AK60" s="129"/>
      <c r="AL60" s="147"/>
      <c r="AM60" s="149"/>
      <c r="AN60" s="147"/>
      <c r="AO60" s="149"/>
      <c r="AP60" s="147"/>
      <c r="AQ60" s="129"/>
      <c r="AR60" s="129"/>
      <c r="AS60" s="145"/>
      <c r="AT60" s="129"/>
      <c r="AU60" s="150"/>
      <c r="AV60" s="150" t="str">
        <f t="shared" ca="1" si="6"/>
        <v/>
      </c>
      <c r="AW60" s="150"/>
      <c r="AX60" s="150"/>
      <c r="AY60" s="151"/>
      <c r="AZ60" s="136" t="str">
        <f t="shared" ca="1" si="7"/>
        <v/>
      </c>
      <c r="BA60" s="152" t="str">
        <f t="shared" ca="1" si="8"/>
        <v/>
      </c>
      <c r="BB60" s="152" t="str">
        <f t="shared" ca="1" si="8"/>
        <v/>
      </c>
      <c r="BC60" s="152" t="str">
        <f t="shared" ca="1" si="8"/>
        <v/>
      </c>
      <c r="BD60" s="152" t="str">
        <f t="shared" ca="1" si="8"/>
        <v/>
      </c>
      <c r="BE60" s="136" t="str">
        <f t="shared" ca="1" si="8"/>
        <v/>
      </c>
      <c r="BF60" s="136" t="str">
        <f t="shared" ca="1" si="9"/>
        <v/>
      </c>
      <c r="BG60" s="136" t="str">
        <f t="shared" ca="1" si="10"/>
        <v/>
      </c>
      <c r="BH60" s="136" t="str">
        <f t="shared" ca="1" si="11"/>
        <v/>
      </c>
      <c r="BI60" s="136" t="str">
        <f t="shared" ca="1" si="12"/>
        <v/>
      </c>
      <c r="BJ60" s="150" t="str">
        <f t="shared" ca="1" si="13"/>
        <v/>
      </c>
      <c r="BK60" s="523" t="str">
        <f t="shared" ca="1" si="14"/>
        <v/>
      </c>
      <c r="BL60" s="136" t="str">
        <f t="shared" ca="1" si="15"/>
        <v/>
      </c>
      <c r="BM60" s="134" t="str">
        <f t="shared" ca="1" si="16"/>
        <v/>
      </c>
      <c r="BN60" s="134" t="str">
        <f ca="1">IFERROR(IF(OFFSET(X60,0,3)="", "", IF(OR(OFFSET(X60,0,2)="Yes",OFFSET(J60,0,-1)="BENEFICIARIES (GRANT)"), IF(OFFSET(X60,0,3)="FAO - HQ and RO", VLOOKUP(OFFSET(X60,0,4), Lists!$B$3:$C$255, 2, FALSE), VLOOKUP(OFFSET(X60,0,3),Lists!$D$3:$E$121,2,FALSE)),"")),"")</f>
        <v/>
      </c>
      <c r="BO60" s="134" t="str">
        <f t="shared" ca="1" si="17"/>
        <v/>
      </c>
      <c r="BP60" s="134" t="str">
        <f t="shared" si="17"/>
        <v/>
      </c>
      <c r="BQ60" s="134" t="str">
        <f t="shared" si="17"/>
        <v/>
      </c>
      <c r="BR60" s="134"/>
      <c r="BT60" s="153"/>
      <c r="BU60" s="153"/>
      <c r="BV60" s="154"/>
      <c r="BW60" s="154"/>
      <c r="BX60" s="150"/>
      <c r="BY60" s="150" t="str">
        <f t="shared" ca="1" si="18"/>
        <v/>
      </c>
      <c r="BZ60" s="150" t="str">
        <f t="shared" ca="1" si="19"/>
        <v/>
      </c>
      <c r="CA60" s="154" t="str">
        <f t="shared" ca="1" si="20"/>
        <v/>
      </c>
      <c r="CB60" s="150"/>
      <c r="CC60" s="154" t="str">
        <f t="shared" ca="1" si="21"/>
        <v/>
      </c>
      <c r="CD60" s="150"/>
    </row>
    <row r="61" spans="1:82" s="40" customFormat="1" x14ac:dyDescent="0.2">
      <c r="A61" s="78"/>
      <c r="B61" s="78"/>
      <c r="C61" s="78"/>
      <c r="D61" s="78"/>
      <c r="E61" s="118" t="str">
        <f t="shared" ca="1" si="4"/>
        <v/>
      </c>
      <c r="F61" s="118" t="str">
        <f ca="1">IFERROR(IF(OFFSET(J61,0,2)="","",IF(OFFSET(J61,0,-1)="","", VLOOKUP(OFFSET(J61,0,-1),Lists!$H$10:$I$15,2,FALSE))),"")</f>
        <v/>
      </c>
      <c r="G61" s="139" t="str">
        <f ca="1">IFERROR(IF(OFFSET(J61,0,8)="","",VLOOKUP(OFFSET(J61,0,8),Lists!$P$3:$Q$16,2,FALSE)),"")</f>
        <v/>
      </c>
      <c r="H61" s="155"/>
      <c r="I61" s="141"/>
      <c r="J61" s="141"/>
      <c r="K61" s="142"/>
      <c r="L61" s="143"/>
      <c r="M61" s="142"/>
      <c r="N61" s="144"/>
      <c r="O61" s="142"/>
      <c r="P61" s="145"/>
      <c r="Q61" s="146"/>
      <c r="R61" s="129"/>
      <c r="S61" s="129"/>
      <c r="T61" s="147"/>
      <c r="U61" s="145" t="str">
        <f ca="1">IF(OFFSET(J61,0,2)="","",IF(OFFSET(J61,0,-1)="","", IF(VLOOKUP(OFFSET(J61,0,-1),Lists!$H$10:$J$15,3,FALSE)=0,"",VLOOKUP(OFFSET(J61,0,-1),Lists!$H$10:$J$15,3,FALSE))))</f>
        <v/>
      </c>
      <c r="V61" s="147"/>
      <c r="W61" s="128"/>
      <c r="X61" s="145"/>
      <c r="Y61" s="142"/>
      <c r="Z61" s="145"/>
      <c r="AA61" s="129"/>
      <c r="AB61" s="129"/>
      <c r="AC61" s="148"/>
      <c r="AD61" s="520" t="str">
        <f t="shared" ca="1" si="5"/>
        <v/>
      </c>
      <c r="AE61" s="147"/>
      <c r="AF61" s="147"/>
      <c r="AG61" s="147"/>
      <c r="AH61" s="147"/>
      <c r="AI61" s="129"/>
      <c r="AJ61" s="129"/>
      <c r="AK61" s="129"/>
      <c r="AL61" s="147"/>
      <c r="AM61" s="149"/>
      <c r="AN61" s="147"/>
      <c r="AO61" s="149"/>
      <c r="AP61" s="147"/>
      <c r="AQ61" s="129"/>
      <c r="AR61" s="129"/>
      <c r="AS61" s="145"/>
      <c r="AT61" s="129"/>
      <c r="AU61" s="150"/>
      <c r="AV61" s="150" t="str">
        <f t="shared" ca="1" si="6"/>
        <v/>
      </c>
      <c r="AW61" s="150"/>
      <c r="AX61" s="150"/>
      <c r="AY61" s="151"/>
      <c r="AZ61" s="136" t="str">
        <f t="shared" ca="1" si="7"/>
        <v/>
      </c>
      <c r="BA61" s="152" t="str">
        <f t="shared" ca="1" si="8"/>
        <v/>
      </c>
      <c r="BB61" s="152" t="str">
        <f t="shared" ca="1" si="8"/>
        <v/>
      </c>
      <c r="BC61" s="152" t="str">
        <f t="shared" ca="1" si="8"/>
        <v/>
      </c>
      <c r="BD61" s="152" t="str">
        <f t="shared" ca="1" si="8"/>
        <v/>
      </c>
      <c r="BE61" s="136" t="str">
        <f t="shared" ca="1" si="8"/>
        <v/>
      </c>
      <c r="BF61" s="136" t="str">
        <f t="shared" ca="1" si="9"/>
        <v/>
      </c>
      <c r="BG61" s="136" t="str">
        <f t="shared" ca="1" si="10"/>
        <v/>
      </c>
      <c r="BH61" s="136" t="str">
        <f t="shared" ca="1" si="11"/>
        <v/>
      </c>
      <c r="BI61" s="136" t="str">
        <f t="shared" ca="1" si="12"/>
        <v/>
      </c>
      <c r="BJ61" s="150" t="str">
        <f t="shared" ca="1" si="13"/>
        <v/>
      </c>
      <c r="BK61" s="523" t="str">
        <f t="shared" ca="1" si="14"/>
        <v/>
      </c>
      <c r="BL61" s="136" t="str">
        <f t="shared" ca="1" si="15"/>
        <v/>
      </c>
      <c r="BM61" s="134" t="str">
        <f t="shared" ca="1" si="16"/>
        <v/>
      </c>
      <c r="BN61" s="134" t="str">
        <f ca="1">IFERROR(IF(OFFSET(X61,0,3)="", "", IF(OR(OFFSET(X61,0,2)="Yes",OFFSET(J61,0,-1)="BENEFICIARIES (GRANT)"), IF(OFFSET(X61,0,3)="FAO - HQ and RO", VLOOKUP(OFFSET(X61,0,4), Lists!$B$3:$C$255, 2, FALSE), VLOOKUP(OFFSET(X61,0,3),Lists!$D$3:$E$121,2,FALSE)),"")),"")</f>
        <v/>
      </c>
      <c r="BO61" s="134" t="str">
        <f t="shared" ca="1" si="17"/>
        <v/>
      </c>
      <c r="BP61" s="134" t="str">
        <f t="shared" si="17"/>
        <v/>
      </c>
      <c r="BQ61" s="134" t="str">
        <f t="shared" si="17"/>
        <v/>
      </c>
      <c r="BR61" s="134"/>
      <c r="BT61" s="153"/>
      <c r="BU61" s="153"/>
      <c r="BV61" s="154"/>
      <c r="BW61" s="154"/>
      <c r="BX61" s="150"/>
      <c r="BY61" s="150" t="str">
        <f t="shared" ca="1" si="18"/>
        <v/>
      </c>
      <c r="BZ61" s="150" t="str">
        <f t="shared" ca="1" si="19"/>
        <v/>
      </c>
      <c r="CA61" s="154" t="str">
        <f t="shared" ca="1" si="20"/>
        <v/>
      </c>
      <c r="CB61" s="150"/>
      <c r="CC61" s="154" t="str">
        <f t="shared" ca="1" si="21"/>
        <v/>
      </c>
      <c r="CD61" s="150"/>
    </row>
    <row r="62" spans="1:82" s="40" customFormat="1" x14ac:dyDescent="0.2">
      <c r="A62" s="78"/>
      <c r="B62" s="78"/>
      <c r="C62" s="78"/>
      <c r="D62" s="78"/>
      <c r="E62" s="118" t="str">
        <f t="shared" ca="1" si="4"/>
        <v/>
      </c>
      <c r="F62" s="118" t="str">
        <f ca="1">IFERROR(IF(OFFSET(J62,0,2)="","",IF(OFFSET(J62,0,-1)="","", VLOOKUP(OFFSET(J62,0,-1),Lists!$H$10:$I$15,2,FALSE))),"")</f>
        <v/>
      </c>
      <c r="G62" s="139" t="str">
        <f ca="1">IFERROR(IF(OFFSET(J62,0,8)="","",VLOOKUP(OFFSET(J62,0,8),Lists!$P$3:$Q$16,2,FALSE)),"")</f>
        <v/>
      </c>
      <c r="H62" s="155"/>
      <c r="I62" s="141"/>
      <c r="J62" s="141"/>
      <c r="K62" s="142"/>
      <c r="L62" s="143"/>
      <c r="M62" s="142"/>
      <c r="N62" s="144"/>
      <c r="O62" s="142"/>
      <c r="P62" s="145"/>
      <c r="Q62" s="146"/>
      <c r="R62" s="129"/>
      <c r="S62" s="129"/>
      <c r="T62" s="147"/>
      <c r="U62" s="145" t="str">
        <f ca="1">IF(OFFSET(J62,0,2)="","",IF(OFFSET(J62,0,-1)="","", IF(VLOOKUP(OFFSET(J62,0,-1),Lists!$H$10:$J$15,3,FALSE)=0,"",VLOOKUP(OFFSET(J62,0,-1),Lists!$H$10:$J$15,3,FALSE))))</f>
        <v/>
      </c>
      <c r="V62" s="147"/>
      <c r="W62" s="128"/>
      <c r="X62" s="145"/>
      <c r="Y62" s="142"/>
      <c r="Z62" s="145"/>
      <c r="AA62" s="129"/>
      <c r="AB62" s="129"/>
      <c r="AC62" s="148"/>
      <c r="AD62" s="520" t="str">
        <f t="shared" ca="1" si="5"/>
        <v/>
      </c>
      <c r="AE62" s="147"/>
      <c r="AF62" s="147"/>
      <c r="AG62" s="147"/>
      <c r="AH62" s="147"/>
      <c r="AI62" s="129"/>
      <c r="AJ62" s="129"/>
      <c r="AK62" s="129"/>
      <c r="AL62" s="147"/>
      <c r="AM62" s="149"/>
      <c r="AN62" s="147"/>
      <c r="AO62" s="149"/>
      <c r="AP62" s="147"/>
      <c r="AQ62" s="129"/>
      <c r="AR62" s="129"/>
      <c r="AS62" s="145"/>
      <c r="AT62" s="129"/>
      <c r="AU62" s="150"/>
      <c r="AV62" s="150" t="str">
        <f t="shared" ca="1" si="6"/>
        <v/>
      </c>
      <c r="AW62" s="150"/>
      <c r="AX62" s="150"/>
      <c r="AY62" s="151"/>
      <c r="AZ62" s="136" t="str">
        <f t="shared" ca="1" si="7"/>
        <v/>
      </c>
      <c r="BA62" s="152" t="str">
        <f t="shared" ca="1" si="8"/>
        <v/>
      </c>
      <c r="BB62" s="152" t="str">
        <f t="shared" ca="1" si="8"/>
        <v/>
      </c>
      <c r="BC62" s="152" t="str">
        <f t="shared" ca="1" si="8"/>
        <v/>
      </c>
      <c r="BD62" s="152" t="str">
        <f t="shared" ca="1" si="8"/>
        <v/>
      </c>
      <c r="BE62" s="136" t="str">
        <f t="shared" ca="1" si="8"/>
        <v/>
      </c>
      <c r="BF62" s="136" t="str">
        <f t="shared" ca="1" si="9"/>
        <v/>
      </c>
      <c r="BG62" s="136" t="str">
        <f t="shared" ca="1" si="10"/>
        <v/>
      </c>
      <c r="BH62" s="136" t="str">
        <f t="shared" ca="1" si="11"/>
        <v/>
      </c>
      <c r="BI62" s="136" t="str">
        <f t="shared" ca="1" si="12"/>
        <v/>
      </c>
      <c r="BJ62" s="150" t="str">
        <f t="shared" ca="1" si="13"/>
        <v/>
      </c>
      <c r="BK62" s="523" t="str">
        <f t="shared" ca="1" si="14"/>
        <v/>
      </c>
      <c r="BL62" s="136" t="str">
        <f t="shared" ca="1" si="15"/>
        <v/>
      </c>
      <c r="BM62" s="134" t="str">
        <f t="shared" ca="1" si="16"/>
        <v/>
      </c>
      <c r="BN62" s="134" t="str">
        <f ca="1">IFERROR(IF(OFFSET(X62,0,3)="", "", IF(OR(OFFSET(X62,0,2)="Yes",OFFSET(J62,0,-1)="BENEFICIARIES (GRANT)"), IF(OFFSET(X62,0,3)="FAO - HQ and RO", VLOOKUP(OFFSET(X62,0,4), Lists!$B$3:$C$255, 2, FALSE), VLOOKUP(OFFSET(X62,0,3),Lists!$D$3:$E$121,2,FALSE)),"")),"")</f>
        <v/>
      </c>
      <c r="BO62" s="134" t="str">
        <f t="shared" ca="1" si="17"/>
        <v/>
      </c>
      <c r="BP62" s="134" t="str">
        <f t="shared" si="17"/>
        <v/>
      </c>
      <c r="BQ62" s="134" t="str">
        <f t="shared" si="17"/>
        <v/>
      </c>
      <c r="BR62" s="134"/>
      <c r="BT62" s="153"/>
      <c r="BU62" s="153"/>
      <c r="BV62" s="154"/>
      <c r="BW62" s="154"/>
      <c r="BX62" s="150"/>
      <c r="BY62" s="150" t="str">
        <f t="shared" ca="1" si="18"/>
        <v/>
      </c>
      <c r="BZ62" s="150" t="str">
        <f t="shared" ca="1" si="19"/>
        <v/>
      </c>
      <c r="CA62" s="154" t="str">
        <f t="shared" ca="1" si="20"/>
        <v/>
      </c>
      <c r="CB62" s="150"/>
      <c r="CC62" s="154" t="str">
        <f t="shared" ca="1" si="21"/>
        <v/>
      </c>
      <c r="CD62" s="150"/>
    </row>
    <row r="63" spans="1:82" s="40" customFormat="1" x14ac:dyDescent="0.2">
      <c r="A63" s="78"/>
      <c r="B63" s="78"/>
      <c r="C63" s="78"/>
      <c r="D63" s="78"/>
      <c r="E63" s="118" t="str">
        <f t="shared" ca="1" si="4"/>
        <v/>
      </c>
      <c r="F63" s="118" t="str">
        <f ca="1">IFERROR(IF(OFFSET(J63,0,2)="","",IF(OFFSET(J63,0,-1)="","", VLOOKUP(OFFSET(J63,0,-1),Lists!$H$10:$I$15,2,FALSE))),"")</f>
        <v/>
      </c>
      <c r="G63" s="139" t="str">
        <f ca="1">IFERROR(IF(OFFSET(J63,0,8)="","",VLOOKUP(OFFSET(J63,0,8),Lists!$P$3:$Q$16,2,FALSE)),"")</f>
        <v/>
      </c>
      <c r="H63" s="155"/>
      <c r="I63" s="141"/>
      <c r="J63" s="141"/>
      <c r="K63" s="142"/>
      <c r="L63" s="143"/>
      <c r="M63" s="142"/>
      <c r="N63" s="144"/>
      <c r="O63" s="142"/>
      <c r="P63" s="145"/>
      <c r="Q63" s="146"/>
      <c r="R63" s="129"/>
      <c r="S63" s="129"/>
      <c r="T63" s="147"/>
      <c r="U63" s="145" t="str">
        <f ca="1">IF(OFFSET(J63,0,2)="","",IF(OFFSET(J63,0,-1)="","", IF(VLOOKUP(OFFSET(J63,0,-1),Lists!$H$10:$J$15,3,FALSE)=0,"",VLOOKUP(OFFSET(J63,0,-1),Lists!$H$10:$J$15,3,FALSE))))</f>
        <v/>
      </c>
      <c r="V63" s="147"/>
      <c r="W63" s="128"/>
      <c r="X63" s="145"/>
      <c r="Y63" s="142"/>
      <c r="Z63" s="145"/>
      <c r="AA63" s="129"/>
      <c r="AB63" s="129"/>
      <c r="AC63" s="148"/>
      <c r="AD63" s="520" t="str">
        <f t="shared" ca="1" si="5"/>
        <v/>
      </c>
      <c r="AE63" s="147"/>
      <c r="AF63" s="147"/>
      <c r="AG63" s="147"/>
      <c r="AH63" s="147"/>
      <c r="AI63" s="129"/>
      <c r="AJ63" s="129"/>
      <c r="AK63" s="129"/>
      <c r="AL63" s="147"/>
      <c r="AM63" s="149"/>
      <c r="AN63" s="147"/>
      <c r="AO63" s="149"/>
      <c r="AP63" s="147"/>
      <c r="AQ63" s="129"/>
      <c r="AR63" s="129"/>
      <c r="AS63" s="145"/>
      <c r="AT63" s="129"/>
      <c r="AU63" s="150"/>
      <c r="AV63" s="150" t="str">
        <f t="shared" ca="1" si="6"/>
        <v/>
      </c>
      <c r="AW63" s="150"/>
      <c r="AX63" s="150"/>
      <c r="AY63" s="151"/>
      <c r="AZ63" s="136" t="str">
        <f t="shared" ca="1" si="7"/>
        <v/>
      </c>
      <c r="BA63" s="152" t="str">
        <f t="shared" ca="1" si="8"/>
        <v/>
      </c>
      <c r="BB63" s="152" t="str">
        <f t="shared" ca="1" si="8"/>
        <v/>
      </c>
      <c r="BC63" s="152" t="str">
        <f t="shared" ca="1" si="8"/>
        <v/>
      </c>
      <c r="BD63" s="152" t="str">
        <f t="shared" ca="1" si="8"/>
        <v/>
      </c>
      <c r="BE63" s="136" t="str">
        <f t="shared" ca="1" si="8"/>
        <v/>
      </c>
      <c r="BF63" s="136" t="str">
        <f t="shared" ca="1" si="9"/>
        <v/>
      </c>
      <c r="BG63" s="136" t="str">
        <f t="shared" ca="1" si="10"/>
        <v/>
      </c>
      <c r="BH63" s="136" t="str">
        <f t="shared" ca="1" si="11"/>
        <v/>
      </c>
      <c r="BI63" s="136" t="str">
        <f t="shared" ca="1" si="12"/>
        <v/>
      </c>
      <c r="BJ63" s="150" t="str">
        <f t="shared" ca="1" si="13"/>
        <v/>
      </c>
      <c r="BK63" s="523" t="str">
        <f t="shared" ca="1" si="14"/>
        <v/>
      </c>
      <c r="BL63" s="136" t="str">
        <f t="shared" ca="1" si="15"/>
        <v/>
      </c>
      <c r="BM63" s="134" t="str">
        <f t="shared" ca="1" si="16"/>
        <v/>
      </c>
      <c r="BN63" s="134" t="str">
        <f ca="1">IFERROR(IF(OFFSET(X63,0,3)="", "", IF(OR(OFFSET(X63,0,2)="Yes",OFFSET(J63,0,-1)="BENEFICIARIES (GRANT)"), IF(OFFSET(X63,0,3)="FAO - HQ and RO", VLOOKUP(OFFSET(X63,0,4), Lists!$B$3:$C$255, 2, FALSE), VLOOKUP(OFFSET(X63,0,3),Lists!$D$3:$E$121,2,FALSE)),"")),"")</f>
        <v/>
      </c>
      <c r="BO63" s="134" t="str">
        <f t="shared" ca="1" si="17"/>
        <v/>
      </c>
      <c r="BP63" s="134" t="str">
        <f t="shared" si="17"/>
        <v/>
      </c>
      <c r="BQ63" s="134" t="str">
        <f t="shared" si="17"/>
        <v/>
      </c>
      <c r="BR63" s="134"/>
      <c r="BT63" s="153"/>
      <c r="BU63" s="153"/>
      <c r="BV63" s="154"/>
      <c r="BW63" s="154"/>
      <c r="BX63" s="150"/>
      <c r="BY63" s="150" t="str">
        <f t="shared" ca="1" si="18"/>
        <v/>
      </c>
      <c r="BZ63" s="150" t="str">
        <f t="shared" ca="1" si="19"/>
        <v/>
      </c>
      <c r="CA63" s="154" t="str">
        <f t="shared" ca="1" si="20"/>
        <v/>
      </c>
      <c r="CB63" s="150"/>
      <c r="CC63" s="154" t="str">
        <f t="shared" ca="1" si="21"/>
        <v/>
      </c>
      <c r="CD63" s="150"/>
    </row>
    <row r="64" spans="1:82" s="40" customFormat="1" x14ac:dyDescent="0.2">
      <c r="A64" s="78"/>
      <c r="B64" s="78"/>
      <c r="C64" s="78"/>
      <c r="D64" s="78"/>
      <c r="E64" s="118" t="str">
        <f t="shared" ca="1" si="4"/>
        <v/>
      </c>
      <c r="F64" s="118" t="str">
        <f ca="1">IFERROR(IF(OFFSET(J64,0,2)="","",IF(OFFSET(J64,0,-1)="","", VLOOKUP(OFFSET(J64,0,-1),Lists!$H$10:$I$15,2,FALSE))),"")</f>
        <v/>
      </c>
      <c r="G64" s="139" t="str">
        <f ca="1">IFERROR(IF(OFFSET(J64,0,8)="","",VLOOKUP(OFFSET(J64,0,8),Lists!$P$3:$Q$16,2,FALSE)),"")</f>
        <v/>
      </c>
      <c r="H64" s="155"/>
      <c r="I64" s="141"/>
      <c r="J64" s="141"/>
      <c r="K64" s="142"/>
      <c r="L64" s="143"/>
      <c r="M64" s="142"/>
      <c r="N64" s="144"/>
      <c r="O64" s="142"/>
      <c r="P64" s="145"/>
      <c r="Q64" s="146"/>
      <c r="R64" s="129"/>
      <c r="S64" s="129"/>
      <c r="T64" s="147"/>
      <c r="U64" s="145" t="str">
        <f ca="1">IF(OFFSET(J64,0,2)="","",IF(OFFSET(J64,0,-1)="","", IF(VLOOKUP(OFFSET(J64,0,-1),Lists!$H$10:$J$15,3,FALSE)=0,"",VLOOKUP(OFFSET(J64,0,-1),Lists!$H$10:$J$15,3,FALSE))))</f>
        <v/>
      </c>
      <c r="V64" s="147"/>
      <c r="W64" s="128"/>
      <c r="X64" s="145"/>
      <c r="Y64" s="142"/>
      <c r="Z64" s="145"/>
      <c r="AA64" s="129"/>
      <c r="AB64" s="129"/>
      <c r="AC64" s="148"/>
      <c r="AD64" s="520" t="str">
        <f t="shared" ca="1" si="5"/>
        <v/>
      </c>
      <c r="AE64" s="147"/>
      <c r="AF64" s="147"/>
      <c r="AG64" s="147"/>
      <c r="AH64" s="147"/>
      <c r="AI64" s="129"/>
      <c r="AJ64" s="129"/>
      <c r="AK64" s="129"/>
      <c r="AL64" s="147"/>
      <c r="AM64" s="149"/>
      <c r="AN64" s="147"/>
      <c r="AO64" s="149"/>
      <c r="AP64" s="147"/>
      <c r="AQ64" s="129"/>
      <c r="AR64" s="129"/>
      <c r="AS64" s="145"/>
      <c r="AT64" s="129"/>
      <c r="AU64" s="150"/>
      <c r="AV64" s="150" t="str">
        <f t="shared" ca="1" si="6"/>
        <v/>
      </c>
      <c r="AW64" s="150"/>
      <c r="AX64" s="150"/>
      <c r="AY64" s="151"/>
      <c r="AZ64" s="136" t="str">
        <f t="shared" ca="1" si="7"/>
        <v/>
      </c>
      <c r="BA64" s="152" t="str">
        <f t="shared" ca="1" si="8"/>
        <v/>
      </c>
      <c r="BB64" s="152" t="str">
        <f t="shared" ca="1" si="8"/>
        <v/>
      </c>
      <c r="BC64" s="152" t="str">
        <f t="shared" ca="1" si="8"/>
        <v/>
      </c>
      <c r="BD64" s="152" t="str">
        <f t="shared" ca="1" si="8"/>
        <v/>
      </c>
      <c r="BE64" s="136" t="str">
        <f t="shared" ca="1" si="8"/>
        <v/>
      </c>
      <c r="BF64" s="136" t="str">
        <f t="shared" ca="1" si="9"/>
        <v/>
      </c>
      <c r="BG64" s="136" t="str">
        <f t="shared" ca="1" si="10"/>
        <v/>
      </c>
      <c r="BH64" s="136" t="str">
        <f t="shared" ca="1" si="11"/>
        <v/>
      </c>
      <c r="BI64" s="136" t="str">
        <f t="shared" ca="1" si="12"/>
        <v/>
      </c>
      <c r="BJ64" s="150" t="str">
        <f t="shared" ca="1" si="13"/>
        <v/>
      </c>
      <c r="BK64" s="523" t="str">
        <f t="shared" ca="1" si="14"/>
        <v/>
      </c>
      <c r="BL64" s="136" t="str">
        <f t="shared" ca="1" si="15"/>
        <v/>
      </c>
      <c r="BM64" s="134" t="str">
        <f t="shared" ca="1" si="16"/>
        <v/>
      </c>
      <c r="BN64" s="134" t="str">
        <f ca="1">IFERROR(IF(OFFSET(X64,0,3)="", "", IF(OR(OFFSET(X64,0,2)="Yes",OFFSET(J64,0,-1)="BENEFICIARIES (GRANT)"), IF(OFFSET(X64,0,3)="FAO - HQ and RO", VLOOKUP(OFFSET(X64,0,4), Lists!$B$3:$C$255, 2, FALSE), VLOOKUP(OFFSET(X64,0,3),Lists!$D$3:$E$121,2,FALSE)),"")),"")</f>
        <v/>
      </c>
      <c r="BO64" s="134" t="str">
        <f t="shared" ca="1" si="17"/>
        <v/>
      </c>
      <c r="BP64" s="134" t="str">
        <f t="shared" si="17"/>
        <v/>
      </c>
      <c r="BQ64" s="134" t="str">
        <f t="shared" si="17"/>
        <v/>
      </c>
      <c r="BR64" s="134"/>
      <c r="BT64" s="153"/>
      <c r="BU64" s="153"/>
      <c r="BV64" s="154"/>
      <c r="BW64" s="154"/>
      <c r="BX64" s="150"/>
      <c r="BY64" s="150" t="str">
        <f t="shared" ca="1" si="18"/>
        <v/>
      </c>
      <c r="BZ64" s="150" t="str">
        <f t="shared" ca="1" si="19"/>
        <v/>
      </c>
      <c r="CA64" s="154" t="str">
        <f t="shared" ca="1" si="20"/>
        <v/>
      </c>
      <c r="CB64" s="150"/>
      <c r="CC64" s="154" t="str">
        <f t="shared" ca="1" si="21"/>
        <v/>
      </c>
      <c r="CD64" s="150"/>
    </row>
    <row r="65" spans="1:82" s="40" customFormat="1" x14ac:dyDescent="0.2">
      <c r="A65" s="78"/>
      <c r="B65" s="78"/>
      <c r="C65" s="78"/>
      <c r="D65" s="78"/>
      <c r="E65" s="118" t="str">
        <f t="shared" ca="1" si="4"/>
        <v/>
      </c>
      <c r="F65" s="118" t="str">
        <f ca="1">IFERROR(IF(OFFSET(J65,0,2)="","",IF(OFFSET(J65,0,-1)="","", VLOOKUP(OFFSET(J65,0,-1),Lists!$H$10:$I$15,2,FALSE))),"")</f>
        <v/>
      </c>
      <c r="G65" s="139" t="str">
        <f ca="1">IFERROR(IF(OFFSET(J65,0,8)="","",VLOOKUP(OFFSET(J65,0,8),Lists!$P$3:$Q$16,2,FALSE)),"")</f>
        <v/>
      </c>
      <c r="H65" s="155"/>
      <c r="I65" s="141"/>
      <c r="J65" s="141"/>
      <c r="K65" s="142"/>
      <c r="L65" s="143"/>
      <c r="M65" s="142"/>
      <c r="N65" s="144"/>
      <c r="O65" s="142"/>
      <c r="P65" s="145"/>
      <c r="Q65" s="146"/>
      <c r="R65" s="129"/>
      <c r="S65" s="129"/>
      <c r="T65" s="147"/>
      <c r="U65" s="145" t="str">
        <f ca="1">IF(OFFSET(J65,0,2)="","",IF(OFFSET(J65,0,-1)="","", IF(VLOOKUP(OFFSET(J65,0,-1),Lists!$H$10:$J$15,3,FALSE)=0,"",VLOOKUP(OFFSET(J65,0,-1),Lists!$H$10:$J$15,3,FALSE))))</f>
        <v/>
      </c>
      <c r="V65" s="147"/>
      <c r="W65" s="128"/>
      <c r="X65" s="145"/>
      <c r="Y65" s="142"/>
      <c r="Z65" s="145"/>
      <c r="AA65" s="129"/>
      <c r="AB65" s="129"/>
      <c r="AC65" s="148"/>
      <c r="AD65" s="520" t="str">
        <f t="shared" ca="1" si="5"/>
        <v/>
      </c>
      <c r="AE65" s="147"/>
      <c r="AF65" s="147"/>
      <c r="AG65" s="147"/>
      <c r="AH65" s="147"/>
      <c r="AI65" s="129"/>
      <c r="AJ65" s="129"/>
      <c r="AK65" s="129"/>
      <c r="AL65" s="147"/>
      <c r="AM65" s="149"/>
      <c r="AN65" s="147"/>
      <c r="AO65" s="149"/>
      <c r="AP65" s="147"/>
      <c r="AQ65" s="129"/>
      <c r="AR65" s="129"/>
      <c r="AS65" s="145"/>
      <c r="AT65" s="129"/>
      <c r="AU65" s="150"/>
      <c r="AV65" s="150" t="str">
        <f t="shared" ca="1" si="6"/>
        <v/>
      </c>
      <c r="AW65" s="150"/>
      <c r="AX65" s="150"/>
      <c r="AY65" s="151"/>
      <c r="AZ65" s="136" t="str">
        <f t="shared" ca="1" si="7"/>
        <v/>
      </c>
      <c r="BA65" s="152" t="str">
        <f t="shared" ca="1" si="8"/>
        <v/>
      </c>
      <c r="BB65" s="152" t="str">
        <f t="shared" ca="1" si="8"/>
        <v/>
      </c>
      <c r="BC65" s="152" t="str">
        <f t="shared" ca="1" si="8"/>
        <v/>
      </c>
      <c r="BD65" s="152" t="str">
        <f t="shared" ca="1" si="8"/>
        <v/>
      </c>
      <c r="BE65" s="136" t="str">
        <f t="shared" ca="1" si="8"/>
        <v/>
      </c>
      <c r="BF65" s="136" t="str">
        <f t="shared" ca="1" si="9"/>
        <v/>
      </c>
      <c r="BG65" s="136" t="str">
        <f t="shared" ca="1" si="10"/>
        <v/>
      </c>
      <c r="BH65" s="136" t="str">
        <f t="shared" ca="1" si="11"/>
        <v/>
      </c>
      <c r="BI65" s="136" t="str">
        <f t="shared" ca="1" si="12"/>
        <v/>
      </c>
      <c r="BJ65" s="150" t="str">
        <f t="shared" ca="1" si="13"/>
        <v/>
      </c>
      <c r="BK65" s="523" t="str">
        <f t="shared" ca="1" si="14"/>
        <v/>
      </c>
      <c r="BL65" s="136" t="str">
        <f t="shared" ca="1" si="15"/>
        <v/>
      </c>
      <c r="BM65" s="134" t="str">
        <f t="shared" ca="1" si="16"/>
        <v/>
      </c>
      <c r="BN65" s="134" t="str">
        <f ca="1">IFERROR(IF(OFFSET(X65,0,3)="", "", IF(OR(OFFSET(X65,0,2)="Yes",OFFSET(J65,0,-1)="BENEFICIARIES (GRANT)"), IF(OFFSET(X65,0,3)="FAO - HQ and RO", VLOOKUP(OFFSET(X65,0,4), Lists!$B$3:$C$255, 2, FALSE), VLOOKUP(OFFSET(X65,0,3),Lists!$D$3:$E$121,2,FALSE)),"")),"")</f>
        <v/>
      </c>
      <c r="BO65" s="134" t="str">
        <f t="shared" ca="1" si="17"/>
        <v/>
      </c>
      <c r="BP65" s="134" t="str">
        <f t="shared" si="17"/>
        <v/>
      </c>
      <c r="BQ65" s="134" t="str">
        <f t="shared" si="17"/>
        <v/>
      </c>
      <c r="BR65" s="134"/>
      <c r="BT65" s="153"/>
      <c r="BU65" s="153"/>
      <c r="BV65" s="154"/>
      <c r="BW65" s="154"/>
      <c r="BX65" s="150"/>
      <c r="BY65" s="150" t="str">
        <f t="shared" ca="1" si="18"/>
        <v/>
      </c>
      <c r="BZ65" s="150" t="str">
        <f t="shared" ca="1" si="19"/>
        <v/>
      </c>
      <c r="CA65" s="154" t="str">
        <f t="shared" ca="1" si="20"/>
        <v/>
      </c>
      <c r="CB65" s="150"/>
      <c r="CC65" s="154" t="str">
        <f t="shared" ca="1" si="21"/>
        <v/>
      </c>
      <c r="CD65" s="150"/>
    </row>
    <row r="66" spans="1:82" s="40" customFormat="1" x14ac:dyDescent="0.2">
      <c r="A66" s="78"/>
      <c r="B66" s="78"/>
      <c r="C66" s="78"/>
      <c r="D66" s="78"/>
      <c r="E66" s="118" t="str">
        <f t="shared" ca="1" si="4"/>
        <v/>
      </c>
      <c r="F66" s="118" t="str">
        <f ca="1">IFERROR(IF(OFFSET(J66,0,2)="","",IF(OFFSET(J66,0,-1)="","", VLOOKUP(OFFSET(J66,0,-1),Lists!$H$10:$I$15,2,FALSE))),"")</f>
        <v/>
      </c>
      <c r="G66" s="139" t="str">
        <f ca="1">IFERROR(IF(OFFSET(J66,0,8)="","",VLOOKUP(OFFSET(J66,0,8),Lists!$P$3:$Q$16,2,FALSE)),"")</f>
        <v/>
      </c>
      <c r="H66" s="155"/>
      <c r="I66" s="141"/>
      <c r="J66" s="141"/>
      <c r="K66" s="142"/>
      <c r="L66" s="143"/>
      <c r="M66" s="142"/>
      <c r="N66" s="144"/>
      <c r="O66" s="142"/>
      <c r="P66" s="145"/>
      <c r="Q66" s="146"/>
      <c r="R66" s="129"/>
      <c r="S66" s="129"/>
      <c r="T66" s="147"/>
      <c r="U66" s="145" t="str">
        <f ca="1">IF(OFFSET(J66,0,2)="","",IF(OFFSET(J66,0,-1)="","", IF(VLOOKUP(OFFSET(J66,0,-1),Lists!$H$10:$J$15,3,FALSE)=0,"",VLOOKUP(OFFSET(J66,0,-1),Lists!$H$10:$J$15,3,FALSE))))</f>
        <v/>
      </c>
      <c r="V66" s="147"/>
      <c r="W66" s="128"/>
      <c r="X66" s="145"/>
      <c r="Y66" s="142"/>
      <c r="Z66" s="145"/>
      <c r="AA66" s="129"/>
      <c r="AB66" s="129"/>
      <c r="AC66" s="148"/>
      <c r="AD66" s="520" t="str">
        <f t="shared" ca="1" si="5"/>
        <v/>
      </c>
      <c r="AE66" s="147"/>
      <c r="AF66" s="147"/>
      <c r="AG66" s="147"/>
      <c r="AH66" s="147"/>
      <c r="AI66" s="129"/>
      <c r="AJ66" s="129"/>
      <c r="AK66" s="129"/>
      <c r="AL66" s="147"/>
      <c r="AM66" s="149"/>
      <c r="AN66" s="147"/>
      <c r="AO66" s="149"/>
      <c r="AP66" s="147"/>
      <c r="AQ66" s="129"/>
      <c r="AR66" s="129"/>
      <c r="AS66" s="145"/>
      <c r="AT66" s="129"/>
      <c r="AU66" s="150"/>
      <c r="AV66" s="150" t="str">
        <f t="shared" ca="1" si="6"/>
        <v/>
      </c>
      <c r="AW66" s="150"/>
      <c r="AX66" s="150"/>
      <c r="AY66" s="151"/>
      <c r="AZ66" s="136" t="str">
        <f t="shared" ca="1" si="7"/>
        <v/>
      </c>
      <c r="BA66" s="152" t="str">
        <f t="shared" ca="1" si="8"/>
        <v/>
      </c>
      <c r="BB66" s="152" t="str">
        <f t="shared" ca="1" si="8"/>
        <v/>
      </c>
      <c r="BC66" s="152" t="str">
        <f t="shared" ca="1" si="8"/>
        <v/>
      </c>
      <c r="BD66" s="152" t="str">
        <f t="shared" ca="1" si="8"/>
        <v/>
      </c>
      <c r="BE66" s="136" t="str">
        <f t="shared" ca="1" si="8"/>
        <v/>
      </c>
      <c r="BF66" s="136" t="str">
        <f t="shared" ca="1" si="9"/>
        <v/>
      </c>
      <c r="BG66" s="136" t="str">
        <f t="shared" ca="1" si="10"/>
        <v/>
      </c>
      <c r="BH66" s="136" t="str">
        <f t="shared" ca="1" si="11"/>
        <v/>
      </c>
      <c r="BI66" s="136" t="str">
        <f t="shared" ca="1" si="12"/>
        <v/>
      </c>
      <c r="BJ66" s="150" t="str">
        <f t="shared" ca="1" si="13"/>
        <v/>
      </c>
      <c r="BK66" s="523" t="str">
        <f t="shared" ca="1" si="14"/>
        <v/>
      </c>
      <c r="BL66" s="136" t="str">
        <f t="shared" ca="1" si="15"/>
        <v/>
      </c>
      <c r="BM66" s="134" t="str">
        <f t="shared" ca="1" si="16"/>
        <v/>
      </c>
      <c r="BN66" s="134" t="str">
        <f ca="1">IFERROR(IF(OFFSET(X66,0,3)="", "", IF(OR(OFFSET(X66,0,2)="Yes",OFFSET(J66,0,-1)="BENEFICIARIES (GRANT)"), IF(OFFSET(X66,0,3)="FAO - HQ and RO", VLOOKUP(OFFSET(X66,0,4), Lists!$B$3:$C$255, 2, FALSE), VLOOKUP(OFFSET(X66,0,3),Lists!$D$3:$E$121,2,FALSE)),"")),"")</f>
        <v/>
      </c>
      <c r="BO66" s="134" t="str">
        <f t="shared" ca="1" si="17"/>
        <v/>
      </c>
      <c r="BP66" s="134" t="str">
        <f t="shared" si="17"/>
        <v/>
      </c>
      <c r="BQ66" s="134" t="str">
        <f t="shared" si="17"/>
        <v/>
      </c>
      <c r="BR66" s="134"/>
      <c r="BT66" s="153"/>
      <c r="BU66" s="153"/>
      <c r="BV66" s="154"/>
      <c r="BW66" s="154"/>
      <c r="BX66" s="150"/>
      <c r="BY66" s="150" t="str">
        <f t="shared" ca="1" si="18"/>
        <v/>
      </c>
      <c r="BZ66" s="150" t="str">
        <f t="shared" ca="1" si="19"/>
        <v/>
      </c>
      <c r="CA66" s="154" t="str">
        <f t="shared" ca="1" si="20"/>
        <v/>
      </c>
      <c r="CB66" s="150"/>
      <c r="CC66" s="154" t="str">
        <f t="shared" ca="1" si="21"/>
        <v/>
      </c>
      <c r="CD66" s="150"/>
    </row>
    <row r="67" spans="1:82" s="40" customFormat="1" x14ac:dyDescent="0.2">
      <c r="A67" s="78"/>
      <c r="B67" s="78"/>
      <c r="C67" s="78"/>
      <c r="D67" s="78"/>
      <c r="E67" s="118" t="str">
        <f t="shared" ca="1" si="4"/>
        <v/>
      </c>
      <c r="F67" s="118" t="str">
        <f ca="1">IFERROR(IF(OFFSET(J67,0,2)="","",IF(OFFSET(J67,0,-1)="","", VLOOKUP(OFFSET(J67,0,-1),Lists!$H$10:$I$15,2,FALSE))),"")</f>
        <v/>
      </c>
      <c r="G67" s="139" t="str">
        <f ca="1">IFERROR(IF(OFFSET(J67,0,8)="","",VLOOKUP(OFFSET(J67,0,8),Lists!$P$3:$Q$16,2,FALSE)),"")</f>
        <v/>
      </c>
      <c r="H67" s="155"/>
      <c r="I67" s="141"/>
      <c r="J67" s="141"/>
      <c r="K67" s="142"/>
      <c r="L67" s="143"/>
      <c r="M67" s="142"/>
      <c r="N67" s="144"/>
      <c r="O67" s="142"/>
      <c r="P67" s="145"/>
      <c r="Q67" s="146"/>
      <c r="R67" s="129"/>
      <c r="S67" s="129"/>
      <c r="T67" s="147"/>
      <c r="U67" s="145" t="str">
        <f ca="1">IF(OFFSET(J67,0,2)="","",IF(OFFSET(J67,0,-1)="","", IF(VLOOKUP(OFFSET(J67,0,-1),Lists!$H$10:$J$15,3,FALSE)=0,"",VLOOKUP(OFFSET(J67,0,-1),Lists!$H$10:$J$15,3,FALSE))))</f>
        <v/>
      </c>
      <c r="V67" s="147"/>
      <c r="W67" s="128"/>
      <c r="X67" s="145"/>
      <c r="Y67" s="142"/>
      <c r="Z67" s="145"/>
      <c r="AA67" s="129"/>
      <c r="AB67" s="129"/>
      <c r="AC67" s="148"/>
      <c r="AD67" s="520" t="str">
        <f t="shared" ca="1" si="5"/>
        <v/>
      </c>
      <c r="AE67" s="147"/>
      <c r="AF67" s="147"/>
      <c r="AG67" s="147"/>
      <c r="AH67" s="147"/>
      <c r="AI67" s="129"/>
      <c r="AJ67" s="129"/>
      <c r="AK67" s="129"/>
      <c r="AL67" s="147"/>
      <c r="AM67" s="149"/>
      <c r="AN67" s="147"/>
      <c r="AO67" s="149"/>
      <c r="AP67" s="147"/>
      <c r="AQ67" s="129"/>
      <c r="AR67" s="129"/>
      <c r="AS67" s="145"/>
      <c r="AT67" s="129"/>
      <c r="AU67" s="150"/>
      <c r="AV67" s="150" t="str">
        <f t="shared" ca="1" si="6"/>
        <v/>
      </c>
      <c r="AW67" s="150"/>
      <c r="AX67" s="150"/>
      <c r="AY67" s="151"/>
      <c r="AZ67" s="136" t="str">
        <f t="shared" ca="1" si="7"/>
        <v/>
      </c>
      <c r="BA67" s="152" t="str">
        <f t="shared" ca="1" si="8"/>
        <v/>
      </c>
      <c r="BB67" s="152" t="str">
        <f t="shared" ca="1" si="8"/>
        <v/>
      </c>
      <c r="BC67" s="152" t="str">
        <f t="shared" ca="1" si="8"/>
        <v/>
      </c>
      <c r="BD67" s="152" t="str">
        <f t="shared" ca="1" si="8"/>
        <v/>
      </c>
      <c r="BE67" s="136" t="str">
        <f t="shared" ca="1" si="8"/>
        <v/>
      </c>
      <c r="BF67" s="136" t="str">
        <f t="shared" ca="1" si="9"/>
        <v/>
      </c>
      <c r="BG67" s="136" t="str">
        <f t="shared" ca="1" si="10"/>
        <v/>
      </c>
      <c r="BH67" s="136" t="str">
        <f t="shared" ca="1" si="11"/>
        <v/>
      </c>
      <c r="BI67" s="136" t="str">
        <f t="shared" ca="1" si="12"/>
        <v/>
      </c>
      <c r="BJ67" s="150" t="str">
        <f t="shared" ca="1" si="13"/>
        <v/>
      </c>
      <c r="BK67" s="523" t="str">
        <f t="shared" ca="1" si="14"/>
        <v/>
      </c>
      <c r="BL67" s="136" t="str">
        <f t="shared" ca="1" si="15"/>
        <v/>
      </c>
      <c r="BM67" s="134" t="str">
        <f t="shared" ca="1" si="16"/>
        <v/>
      </c>
      <c r="BN67" s="134" t="str">
        <f ca="1">IFERROR(IF(OFFSET(X67,0,3)="", "", IF(OR(OFFSET(X67,0,2)="Yes",OFFSET(J67,0,-1)="BENEFICIARIES (GRANT)"), IF(OFFSET(X67,0,3)="FAO - HQ and RO", VLOOKUP(OFFSET(X67,0,4), Lists!$B$3:$C$255, 2, FALSE), VLOOKUP(OFFSET(X67,0,3),Lists!$D$3:$E$121,2,FALSE)),"")),"")</f>
        <v/>
      </c>
      <c r="BO67" s="134" t="str">
        <f t="shared" ca="1" si="17"/>
        <v/>
      </c>
      <c r="BP67" s="134" t="str">
        <f t="shared" si="17"/>
        <v/>
      </c>
      <c r="BQ67" s="134" t="str">
        <f t="shared" si="17"/>
        <v/>
      </c>
      <c r="BR67" s="134"/>
      <c r="BT67" s="153"/>
      <c r="BU67" s="153"/>
      <c r="BV67" s="154"/>
      <c r="BW67" s="154"/>
      <c r="BX67" s="150"/>
      <c r="BY67" s="150" t="str">
        <f t="shared" ca="1" si="18"/>
        <v/>
      </c>
      <c r="BZ67" s="150" t="str">
        <f t="shared" ca="1" si="19"/>
        <v/>
      </c>
      <c r="CA67" s="154" t="str">
        <f t="shared" ca="1" si="20"/>
        <v/>
      </c>
      <c r="CB67" s="150"/>
      <c r="CC67" s="154" t="str">
        <f t="shared" ca="1" si="21"/>
        <v/>
      </c>
      <c r="CD67" s="150"/>
    </row>
    <row r="68" spans="1:82" s="40" customFormat="1" x14ac:dyDescent="0.2">
      <c r="A68" s="78"/>
      <c r="B68" s="78"/>
      <c r="C68" s="78"/>
      <c r="D68" s="78"/>
      <c r="E68" s="118" t="str">
        <f t="shared" ca="1" si="4"/>
        <v/>
      </c>
      <c r="F68" s="118" t="str">
        <f ca="1">IFERROR(IF(OFFSET(J68,0,2)="","",IF(OFFSET(J68,0,-1)="","", VLOOKUP(OFFSET(J68,0,-1),Lists!$H$10:$I$15,2,FALSE))),"")</f>
        <v/>
      </c>
      <c r="G68" s="139" t="str">
        <f ca="1">IFERROR(IF(OFFSET(J68,0,8)="","",VLOOKUP(OFFSET(J68,0,8),Lists!$P$3:$Q$16,2,FALSE)),"")</f>
        <v/>
      </c>
      <c r="H68" s="155"/>
      <c r="I68" s="141"/>
      <c r="J68" s="141"/>
      <c r="K68" s="142"/>
      <c r="L68" s="143"/>
      <c r="M68" s="142"/>
      <c r="N68" s="144"/>
      <c r="O68" s="142"/>
      <c r="P68" s="145"/>
      <c r="Q68" s="146"/>
      <c r="R68" s="129"/>
      <c r="S68" s="129"/>
      <c r="T68" s="147"/>
      <c r="U68" s="145" t="str">
        <f ca="1">IF(OFFSET(J68,0,2)="","",IF(OFFSET(J68,0,-1)="","", IF(VLOOKUP(OFFSET(J68,0,-1),Lists!$H$10:$J$15,3,FALSE)=0,"",VLOOKUP(OFFSET(J68,0,-1),Lists!$H$10:$J$15,3,FALSE))))</f>
        <v/>
      </c>
      <c r="V68" s="147"/>
      <c r="W68" s="128"/>
      <c r="X68" s="145"/>
      <c r="Y68" s="142"/>
      <c r="Z68" s="145"/>
      <c r="AA68" s="129"/>
      <c r="AB68" s="129"/>
      <c r="AC68" s="148"/>
      <c r="AD68" s="520" t="str">
        <f t="shared" ca="1" si="5"/>
        <v/>
      </c>
      <c r="AE68" s="147"/>
      <c r="AF68" s="147"/>
      <c r="AG68" s="147"/>
      <c r="AH68" s="147"/>
      <c r="AI68" s="129"/>
      <c r="AJ68" s="129"/>
      <c r="AK68" s="129"/>
      <c r="AL68" s="147"/>
      <c r="AM68" s="149"/>
      <c r="AN68" s="147"/>
      <c r="AO68" s="149"/>
      <c r="AP68" s="147"/>
      <c r="AQ68" s="129"/>
      <c r="AR68" s="129"/>
      <c r="AS68" s="145"/>
      <c r="AT68" s="129"/>
      <c r="AU68" s="150"/>
      <c r="AV68" s="150" t="str">
        <f t="shared" ca="1" si="6"/>
        <v/>
      </c>
      <c r="AW68" s="150"/>
      <c r="AX68" s="150"/>
      <c r="AY68" s="151"/>
      <c r="AZ68" s="136" t="str">
        <f t="shared" ca="1" si="7"/>
        <v/>
      </c>
      <c r="BA68" s="152" t="str">
        <f t="shared" ca="1" si="8"/>
        <v/>
      </c>
      <c r="BB68" s="152" t="str">
        <f t="shared" ca="1" si="8"/>
        <v/>
      </c>
      <c r="BC68" s="152" t="str">
        <f t="shared" ca="1" si="8"/>
        <v/>
      </c>
      <c r="BD68" s="152" t="str">
        <f t="shared" ca="1" si="8"/>
        <v/>
      </c>
      <c r="BE68" s="136" t="str">
        <f t="shared" ca="1" si="8"/>
        <v/>
      </c>
      <c r="BF68" s="136" t="str">
        <f t="shared" ca="1" si="9"/>
        <v/>
      </c>
      <c r="BG68" s="136" t="str">
        <f t="shared" ca="1" si="10"/>
        <v/>
      </c>
      <c r="BH68" s="136" t="str">
        <f t="shared" ca="1" si="11"/>
        <v/>
      </c>
      <c r="BI68" s="136" t="str">
        <f t="shared" ca="1" si="12"/>
        <v/>
      </c>
      <c r="BJ68" s="150" t="str">
        <f t="shared" ca="1" si="13"/>
        <v/>
      </c>
      <c r="BK68" s="523" t="str">
        <f t="shared" ca="1" si="14"/>
        <v/>
      </c>
      <c r="BL68" s="136" t="str">
        <f t="shared" ca="1" si="15"/>
        <v/>
      </c>
      <c r="BM68" s="134" t="str">
        <f t="shared" ca="1" si="16"/>
        <v/>
      </c>
      <c r="BN68" s="134" t="str">
        <f ca="1">IFERROR(IF(OFFSET(X68,0,3)="", "", IF(OR(OFFSET(X68,0,2)="Yes",OFFSET(J68,0,-1)="BENEFICIARIES (GRANT)"), IF(OFFSET(X68,0,3)="FAO - HQ and RO", VLOOKUP(OFFSET(X68,0,4), Lists!$B$3:$C$255, 2, FALSE), VLOOKUP(OFFSET(X68,0,3),Lists!$D$3:$E$121,2,FALSE)),"")),"")</f>
        <v/>
      </c>
      <c r="BO68" s="134" t="str">
        <f t="shared" ca="1" si="17"/>
        <v/>
      </c>
      <c r="BP68" s="134" t="str">
        <f t="shared" si="17"/>
        <v/>
      </c>
      <c r="BQ68" s="134" t="str">
        <f t="shared" si="17"/>
        <v/>
      </c>
      <c r="BR68" s="134"/>
      <c r="BT68" s="153"/>
      <c r="BU68" s="153"/>
      <c r="BV68" s="154"/>
      <c r="BW68" s="154"/>
      <c r="BX68" s="150"/>
      <c r="BY68" s="150" t="str">
        <f t="shared" ca="1" si="18"/>
        <v/>
      </c>
      <c r="BZ68" s="150" t="str">
        <f t="shared" ca="1" si="19"/>
        <v/>
      </c>
      <c r="CA68" s="154" t="str">
        <f t="shared" ca="1" si="20"/>
        <v/>
      </c>
      <c r="CB68" s="150"/>
      <c r="CC68" s="154" t="str">
        <f t="shared" ca="1" si="21"/>
        <v/>
      </c>
      <c r="CD68" s="150"/>
    </row>
    <row r="69" spans="1:82" s="40" customFormat="1" x14ac:dyDescent="0.2">
      <c r="A69" s="78"/>
      <c r="B69" s="78"/>
      <c r="C69" s="78"/>
      <c r="D69" s="78"/>
      <c r="E69" s="118" t="str">
        <f t="shared" ca="1" si="4"/>
        <v/>
      </c>
      <c r="F69" s="118" t="str">
        <f ca="1">IFERROR(IF(OFFSET(J69,0,2)="","",IF(OFFSET(J69,0,-1)="","", VLOOKUP(OFFSET(J69,0,-1),Lists!$H$10:$I$15,2,FALSE))),"")</f>
        <v/>
      </c>
      <c r="G69" s="139" t="str">
        <f ca="1">IFERROR(IF(OFFSET(J69,0,8)="","",VLOOKUP(OFFSET(J69,0,8),Lists!$P$3:$Q$16,2,FALSE)),"")</f>
        <v/>
      </c>
      <c r="H69" s="155"/>
      <c r="I69" s="141"/>
      <c r="J69" s="141"/>
      <c r="K69" s="142"/>
      <c r="L69" s="143"/>
      <c r="M69" s="142"/>
      <c r="N69" s="144"/>
      <c r="O69" s="142"/>
      <c r="P69" s="145"/>
      <c r="Q69" s="146"/>
      <c r="R69" s="129"/>
      <c r="S69" s="129"/>
      <c r="T69" s="147"/>
      <c r="U69" s="145" t="str">
        <f ca="1">IF(OFFSET(J69,0,2)="","",IF(OFFSET(J69,0,-1)="","", IF(VLOOKUP(OFFSET(J69,0,-1),Lists!$H$10:$J$15,3,FALSE)=0,"",VLOOKUP(OFFSET(J69,0,-1),Lists!$H$10:$J$15,3,FALSE))))</f>
        <v/>
      </c>
      <c r="V69" s="147"/>
      <c r="W69" s="128"/>
      <c r="X69" s="145"/>
      <c r="Y69" s="142"/>
      <c r="Z69" s="145"/>
      <c r="AA69" s="129"/>
      <c r="AB69" s="129"/>
      <c r="AC69" s="148"/>
      <c r="AD69" s="520" t="str">
        <f t="shared" ca="1" si="5"/>
        <v/>
      </c>
      <c r="AE69" s="147"/>
      <c r="AF69" s="147"/>
      <c r="AG69" s="147"/>
      <c r="AH69" s="147"/>
      <c r="AI69" s="129"/>
      <c r="AJ69" s="129"/>
      <c r="AK69" s="129"/>
      <c r="AL69" s="147"/>
      <c r="AM69" s="149"/>
      <c r="AN69" s="147"/>
      <c r="AO69" s="149"/>
      <c r="AP69" s="147"/>
      <c r="AQ69" s="129"/>
      <c r="AR69" s="129"/>
      <c r="AS69" s="145"/>
      <c r="AT69" s="129"/>
      <c r="AU69" s="150"/>
      <c r="AV69" s="150" t="str">
        <f t="shared" ca="1" si="6"/>
        <v/>
      </c>
      <c r="AW69" s="150"/>
      <c r="AX69" s="150"/>
      <c r="AY69" s="151"/>
      <c r="AZ69" s="136" t="str">
        <f t="shared" ca="1" si="7"/>
        <v/>
      </c>
      <c r="BA69" s="152" t="str">
        <f t="shared" ca="1" si="8"/>
        <v/>
      </c>
      <c r="BB69" s="152" t="str">
        <f t="shared" ca="1" si="8"/>
        <v/>
      </c>
      <c r="BC69" s="152" t="str">
        <f t="shared" ca="1" si="8"/>
        <v/>
      </c>
      <c r="BD69" s="152" t="str">
        <f t="shared" ca="1" si="8"/>
        <v/>
      </c>
      <c r="BE69" s="136" t="str">
        <f t="shared" ca="1" si="8"/>
        <v/>
      </c>
      <c r="BF69" s="136" t="str">
        <f t="shared" ca="1" si="9"/>
        <v/>
      </c>
      <c r="BG69" s="136" t="str">
        <f t="shared" ca="1" si="10"/>
        <v/>
      </c>
      <c r="BH69" s="136" t="str">
        <f t="shared" ca="1" si="11"/>
        <v/>
      </c>
      <c r="BI69" s="136" t="str">
        <f t="shared" ca="1" si="12"/>
        <v/>
      </c>
      <c r="BJ69" s="150" t="str">
        <f t="shared" ca="1" si="13"/>
        <v/>
      </c>
      <c r="BK69" s="523" t="str">
        <f t="shared" ca="1" si="14"/>
        <v/>
      </c>
      <c r="BL69" s="136" t="str">
        <f t="shared" ca="1" si="15"/>
        <v/>
      </c>
      <c r="BM69" s="134" t="str">
        <f t="shared" ca="1" si="16"/>
        <v/>
      </c>
      <c r="BN69" s="134" t="str">
        <f ca="1">IFERROR(IF(OFFSET(X69,0,3)="", "", IF(OR(OFFSET(X69,0,2)="Yes",OFFSET(J69,0,-1)="BENEFICIARIES (GRANT)"), IF(OFFSET(X69,0,3)="FAO - HQ and RO", VLOOKUP(OFFSET(X69,0,4), Lists!$B$3:$C$255, 2, FALSE), VLOOKUP(OFFSET(X69,0,3),Lists!$D$3:$E$121,2,FALSE)),"")),"")</f>
        <v/>
      </c>
      <c r="BO69" s="134" t="str">
        <f t="shared" ca="1" si="17"/>
        <v/>
      </c>
      <c r="BP69" s="134" t="str">
        <f t="shared" si="17"/>
        <v/>
      </c>
      <c r="BQ69" s="134" t="str">
        <f t="shared" si="17"/>
        <v/>
      </c>
      <c r="BR69" s="134"/>
      <c r="BT69" s="153"/>
      <c r="BU69" s="153"/>
      <c r="BV69" s="154"/>
      <c r="BW69" s="154"/>
      <c r="BX69" s="150"/>
      <c r="BY69" s="150" t="str">
        <f t="shared" ca="1" si="18"/>
        <v/>
      </c>
      <c r="BZ69" s="150" t="str">
        <f t="shared" ca="1" si="19"/>
        <v/>
      </c>
      <c r="CA69" s="154" t="str">
        <f t="shared" ca="1" si="20"/>
        <v/>
      </c>
      <c r="CB69" s="150"/>
      <c r="CC69" s="154" t="str">
        <f t="shared" ca="1" si="21"/>
        <v/>
      </c>
      <c r="CD69" s="150"/>
    </row>
    <row r="70" spans="1:82" s="40" customFormat="1" x14ac:dyDescent="0.2">
      <c r="A70" s="78"/>
      <c r="B70" s="78"/>
      <c r="C70" s="78"/>
      <c r="D70" s="78"/>
      <c r="E70" s="118" t="str">
        <f t="shared" ca="1" si="4"/>
        <v/>
      </c>
      <c r="F70" s="118" t="str">
        <f ca="1">IFERROR(IF(OFFSET(J70,0,2)="","",IF(OFFSET(J70,0,-1)="","", VLOOKUP(OFFSET(J70,0,-1),Lists!$H$10:$I$15,2,FALSE))),"")</f>
        <v/>
      </c>
      <c r="G70" s="139" t="str">
        <f ca="1">IFERROR(IF(OFFSET(J70,0,8)="","",VLOOKUP(OFFSET(J70,0,8),Lists!$P$3:$Q$16,2,FALSE)),"")</f>
        <v/>
      </c>
      <c r="H70" s="155"/>
      <c r="I70" s="141"/>
      <c r="J70" s="141"/>
      <c r="K70" s="142"/>
      <c r="L70" s="143"/>
      <c r="M70" s="142"/>
      <c r="N70" s="144"/>
      <c r="O70" s="142"/>
      <c r="P70" s="145"/>
      <c r="Q70" s="146"/>
      <c r="R70" s="129"/>
      <c r="S70" s="129"/>
      <c r="T70" s="147"/>
      <c r="U70" s="145" t="str">
        <f ca="1">IF(OFFSET(J70,0,2)="","",IF(OFFSET(J70,0,-1)="","", IF(VLOOKUP(OFFSET(J70,0,-1),Lists!$H$10:$J$15,3,FALSE)=0,"",VLOOKUP(OFFSET(J70,0,-1),Lists!$H$10:$J$15,3,FALSE))))</f>
        <v/>
      </c>
      <c r="V70" s="147"/>
      <c r="W70" s="128"/>
      <c r="X70" s="145"/>
      <c r="Y70" s="142"/>
      <c r="Z70" s="145"/>
      <c r="AA70" s="129"/>
      <c r="AB70" s="129"/>
      <c r="AC70" s="148"/>
      <c r="AD70" s="520" t="str">
        <f t="shared" ca="1" si="5"/>
        <v/>
      </c>
      <c r="AE70" s="147"/>
      <c r="AF70" s="147"/>
      <c r="AG70" s="147"/>
      <c r="AH70" s="147"/>
      <c r="AI70" s="129"/>
      <c r="AJ70" s="129"/>
      <c r="AK70" s="129"/>
      <c r="AL70" s="147"/>
      <c r="AM70" s="149"/>
      <c r="AN70" s="147"/>
      <c r="AO70" s="149"/>
      <c r="AP70" s="147"/>
      <c r="AQ70" s="129"/>
      <c r="AR70" s="129"/>
      <c r="AS70" s="145"/>
      <c r="AT70" s="129"/>
      <c r="AU70" s="150"/>
      <c r="AV70" s="150" t="str">
        <f t="shared" ca="1" si="6"/>
        <v/>
      </c>
      <c r="AW70" s="150"/>
      <c r="AX70" s="150"/>
      <c r="AY70" s="151"/>
      <c r="AZ70" s="136" t="str">
        <f t="shared" ca="1" si="7"/>
        <v/>
      </c>
      <c r="BA70" s="152" t="str">
        <f t="shared" ca="1" si="8"/>
        <v/>
      </c>
      <c r="BB70" s="152" t="str">
        <f t="shared" ca="1" si="8"/>
        <v/>
      </c>
      <c r="BC70" s="152" t="str">
        <f t="shared" ca="1" si="8"/>
        <v/>
      </c>
      <c r="BD70" s="152" t="str">
        <f t="shared" ca="1" si="8"/>
        <v/>
      </c>
      <c r="BE70" s="136" t="str">
        <f t="shared" ca="1" si="8"/>
        <v/>
      </c>
      <c r="BF70" s="136" t="str">
        <f t="shared" ca="1" si="9"/>
        <v/>
      </c>
      <c r="BG70" s="136" t="str">
        <f t="shared" ca="1" si="10"/>
        <v/>
      </c>
      <c r="BH70" s="136" t="str">
        <f t="shared" ca="1" si="11"/>
        <v/>
      </c>
      <c r="BI70" s="136" t="str">
        <f t="shared" ca="1" si="12"/>
        <v/>
      </c>
      <c r="BJ70" s="150" t="str">
        <f t="shared" ca="1" si="13"/>
        <v/>
      </c>
      <c r="BK70" s="523" t="str">
        <f t="shared" ca="1" si="14"/>
        <v/>
      </c>
      <c r="BL70" s="136" t="str">
        <f t="shared" ca="1" si="15"/>
        <v/>
      </c>
      <c r="BM70" s="134" t="str">
        <f t="shared" ca="1" si="16"/>
        <v/>
      </c>
      <c r="BN70" s="134" t="str">
        <f ca="1">IFERROR(IF(OFFSET(X70,0,3)="", "", IF(OR(OFFSET(X70,0,2)="Yes",OFFSET(J70,0,-1)="BENEFICIARIES (GRANT)"), IF(OFFSET(X70,0,3)="FAO - HQ and RO", VLOOKUP(OFFSET(X70,0,4), Lists!$B$3:$C$255, 2, FALSE), VLOOKUP(OFFSET(X70,0,3),Lists!$D$3:$E$121,2,FALSE)),"")),"")</f>
        <v/>
      </c>
      <c r="BO70" s="134" t="str">
        <f t="shared" ca="1" si="17"/>
        <v/>
      </c>
      <c r="BP70" s="134" t="str">
        <f t="shared" si="17"/>
        <v/>
      </c>
      <c r="BQ70" s="134" t="str">
        <f t="shared" si="17"/>
        <v/>
      </c>
      <c r="BR70" s="134"/>
      <c r="BT70" s="153"/>
      <c r="BU70" s="153"/>
      <c r="BV70" s="154"/>
      <c r="BW70" s="154"/>
      <c r="BX70" s="150"/>
      <c r="BY70" s="150" t="str">
        <f t="shared" ca="1" si="18"/>
        <v/>
      </c>
      <c r="BZ70" s="150" t="str">
        <f t="shared" ca="1" si="19"/>
        <v/>
      </c>
      <c r="CA70" s="154" t="str">
        <f t="shared" ca="1" si="20"/>
        <v/>
      </c>
      <c r="CB70" s="150"/>
      <c r="CC70" s="154" t="str">
        <f t="shared" ca="1" si="21"/>
        <v/>
      </c>
      <c r="CD70" s="150"/>
    </row>
    <row r="71" spans="1:82" s="40" customFormat="1" x14ac:dyDescent="0.2">
      <c r="A71" s="78"/>
      <c r="B71" s="78"/>
      <c r="C71" s="78"/>
      <c r="D71" s="78"/>
      <c r="E71" s="118" t="str">
        <f t="shared" ca="1" si="4"/>
        <v/>
      </c>
      <c r="F71" s="118" t="str">
        <f ca="1">IFERROR(IF(OFFSET(J71,0,2)="","",IF(OFFSET(J71,0,-1)="","", VLOOKUP(OFFSET(J71,0,-1),Lists!$H$10:$I$15,2,FALSE))),"")</f>
        <v/>
      </c>
      <c r="G71" s="139" t="str">
        <f ca="1">IFERROR(IF(OFFSET(J71,0,8)="","",VLOOKUP(OFFSET(J71,0,8),Lists!$P$3:$Q$16,2,FALSE)),"")</f>
        <v/>
      </c>
      <c r="H71" s="155"/>
      <c r="I71" s="141"/>
      <c r="J71" s="141"/>
      <c r="K71" s="142"/>
      <c r="L71" s="143"/>
      <c r="M71" s="142"/>
      <c r="N71" s="144"/>
      <c r="O71" s="142"/>
      <c r="P71" s="145"/>
      <c r="Q71" s="146"/>
      <c r="R71" s="129"/>
      <c r="S71" s="129"/>
      <c r="T71" s="147"/>
      <c r="U71" s="145" t="str">
        <f ca="1">IF(OFFSET(J71,0,2)="","",IF(OFFSET(J71,0,-1)="","", IF(VLOOKUP(OFFSET(J71,0,-1),Lists!$H$10:$J$15,3,FALSE)=0,"",VLOOKUP(OFFSET(J71,0,-1),Lists!$H$10:$J$15,3,FALSE))))</f>
        <v/>
      </c>
      <c r="V71" s="147"/>
      <c r="W71" s="128"/>
      <c r="X71" s="145"/>
      <c r="Y71" s="142"/>
      <c r="Z71" s="145"/>
      <c r="AA71" s="129"/>
      <c r="AB71" s="129"/>
      <c r="AC71" s="148"/>
      <c r="AD71" s="520" t="str">
        <f t="shared" ca="1" si="5"/>
        <v/>
      </c>
      <c r="AE71" s="147"/>
      <c r="AF71" s="147"/>
      <c r="AG71" s="147"/>
      <c r="AH71" s="147"/>
      <c r="AI71" s="129"/>
      <c r="AJ71" s="129"/>
      <c r="AK71" s="129"/>
      <c r="AL71" s="147"/>
      <c r="AM71" s="149"/>
      <c r="AN71" s="147"/>
      <c r="AO71" s="149"/>
      <c r="AP71" s="147"/>
      <c r="AQ71" s="129"/>
      <c r="AR71" s="129"/>
      <c r="AS71" s="145"/>
      <c r="AT71" s="129"/>
      <c r="AU71" s="150"/>
      <c r="AV71" s="150" t="str">
        <f t="shared" ca="1" si="6"/>
        <v/>
      </c>
      <c r="AW71" s="150"/>
      <c r="AX71" s="150"/>
      <c r="AY71" s="151"/>
      <c r="AZ71" s="136" t="str">
        <f t="shared" ca="1" si="7"/>
        <v/>
      </c>
      <c r="BA71" s="152" t="str">
        <f t="shared" ca="1" si="8"/>
        <v/>
      </c>
      <c r="BB71" s="152" t="str">
        <f t="shared" ca="1" si="8"/>
        <v/>
      </c>
      <c r="BC71" s="152" t="str">
        <f t="shared" ca="1" si="8"/>
        <v/>
      </c>
      <c r="BD71" s="152" t="str">
        <f t="shared" ca="1" si="8"/>
        <v/>
      </c>
      <c r="BE71" s="136" t="str">
        <f t="shared" ca="1" si="8"/>
        <v/>
      </c>
      <c r="BF71" s="136" t="str">
        <f t="shared" ca="1" si="9"/>
        <v/>
      </c>
      <c r="BG71" s="136" t="str">
        <f t="shared" ca="1" si="10"/>
        <v/>
      </c>
      <c r="BH71" s="136" t="str">
        <f t="shared" ca="1" si="11"/>
        <v/>
      </c>
      <c r="BI71" s="136" t="str">
        <f t="shared" ca="1" si="12"/>
        <v/>
      </c>
      <c r="BJ71" s="150" t="str">
        <f t="shared" ca="1" si="13"/>
        <v/>
      </c>
      <c r="BK71" s="523" t="str">
        <f t="shared" ca="1" si="14"/>
        <v/>
      </c>
      <c r="BL71" s="136" t="str">
        <f t="shared" ca="1" si="15"/>
        <v/>
      </c>
      <c r="BM71" s="134" t="str">
        <f t="shared" ca="1" si="16"/>
        <v/>
      </c>
      <c r="BN71" s="134" t="str">
        <f ca="1">IFERROR(IF(OFFSET(X71,0,3)="", "", IF(OR(OFFSET(X71,0,2)="Yes",OFFSET(J71,0,-1)="BENEFICIARIES (GRANT)"), IF(OFFSET(X71,0,3)="FAO - HQ and RO", VLOOKUP(OFFSET(X71,0,4), Lists!$B$3:$C$255, 2, FALSE), VLOOKUP(OFFSET(X71,0,3),Lists!$D$3:$E$121,2,FALSE)),"")),"")</f>
        <v/>
      </c>
      <c r="BO71" s="134" t="str">
        <f t="shared" ca="1" si="17"/>
        <v/>
      </c>
      <c r="BP71" s="134" t="str">
        <f t="shared" si="17"/>
        <v/>
      </c>
      <c r="BQ71" s="134" t="str">
        <f t="shared" si="17"/>
        <v/>
      </c>
      <c r="BR71" s="134"/>
      <c r="BT71" s="153"/>
      <c r="BU71" s="153"/>
      <c r="BV71" s="154"/>
      <c r="BW71" s="154"/>
      <c r="BX71" s="150"/>
      <c r="BY71" s="150" t="str">
        <f t="shared" ca="1" si="18"/>
        <v/>
      </c>
      <c r="BZ71" s="150" t="str">
        <f t="shared" ca="1" si="19"/>
        <v/>
      </c>
      <c r="CA71" s="154" t="str">
        <f t="shared" ca="1" si="20"/>
        <v/>
      </c>
      <c r="CB71" s="150"/>
      <c r="CC71" s="154" t="str">
        <f t="shared" ca="1" si="21"/>
        <v/>
      </c>
      <c r="CD71" s="150"/>
    </row>
    <row r="72" spans="1:82" s="40" customFormat="1" x14ac:dyDescent="0.2">
      <c r="A72" s="78"/>
      <c r="B72" s="78"/>
      <c r="C72" s="78"/>
      <c r="D72" s="78"/>
      <c r="E72" s="118" t="str">
        <f t="shared" ca="1" si="4"/>
        <v/>
      </c>
      <c r="F72" s="118" t="str">
        <f ca="1">IFERROR(IF(OFFSET(J72,0,2)="","",IF(OFFSET(J72,0,-1)="","", VLOOKUP(OFFSET(J72,0,-1),Lists!$H$10:$I$15,2,FALSE))),"")</f>
        <v/>
      </c>
      <c r="G72" s="139" t="str">
        <f ca="1">IFERROR(IF(OFFSET(J72,0,8)="","",VLOOKUP(OFFSET(J72,0,8),Lists!$P$3:$Q$16,2,FALSE)),"")</f>
        <v/>
      </c>
      <c r="H72" s="155"/>
      <c r="I72" s="141"/>
      <c r="J72" s="141"/>
      <c r="K72" s="142"/>
      <c r="L72" s="143"/>
      <c r="M72" s="142"/>
      <c r="N72" s="144"/>
      <c r="O72" s="142"/>
      <c r="P72" s="145"/>
      <c r="Q72" s="146"/>
      <c r="R72" s="129"/>
      <c r="S72" s="129"/>
      <c r="T72" s="147"/>
      <c r="U72" s="145" t="str">
        <f ca="1">IF(OFFSET(J72,0,2)="","",IF(OFFSET(J72,0,-1)="","", IF(VLOOKUP(OFFSET(J72,0,-1),Lists!$H$10:$J$15,3,FALSE)=0,"",VLOOKUP(OFFSET(J72,0,-1),Lists!$H$10:$J$15,3,FALSE))))</f>
        <v/>
      </c>
      <c r="V72" s="147"/>
      <c r="W72" s="128"/>
      <c r="X72" s="145"/>
      <c r="Y72" s="142"/>
      <c r="Z72" s="145"/>
      <c r="AA72" s="129"/>
      <c r="AB72" s="129"/>
      <c r="AC72" s="148"/>
      <c r="AD72" s="520" t="str">
        <f t="shared" ca="1" si="5"/>
        <v/>
      </c>
      <c r="AE72" s="147"/>
      <c r="AF72" s="147"/>
      <c r="AG72" s="147"/>
      <c r="AH72" s="147"/>
      <c r="AI72" s="129"/>
      <c r="AJ72" s="129"/>
      <c r="AK72" s="129"/>
      <c r="AL72" s="147"/>
      <c r="AM72" s="149"/>
      <c r="AN72" s="147"/>
      <c r="AO72" s="149"/>
      <c r="AP72" s="147"/>
      <c r="AQ72" s="129"/>
      <c r="AR72" s="129"/>
      <c r="AS72" s="145"/>
      <c r="AT72" s="129"/>
      <c r="AU72" s="150"/>
      <c r="AV72" s="150" t="str">
        <f t="shared" ca="1" si="6"/>
        <v/>
      </c>
      <c r="AW72" s="150"/>
      <c r="AX72" s="150"/>
      <c r="AY72" s="151"/>
      <c r="AZ72" s="136" t="str">
        <f t="shared" ca="1" si="7"/>
        <v/>
      </c>
      <c r="BA72" s="152" t="str">
        <f t="shared" ca="1" si="8"/>
        <v/>
      </c>
      <c r="BB72" s="152" t="str">
        <f t="shared" ca="1" si="8"/>
        <v/>
      </c>
      <c r="BC72" s="152" t="str">
        <f t="shared" ca="1" si="8"/>
        <v/>
      </c>
      <c r="BD72" s="152" t="str">
        <f t="shared" ca="1" si="8"/>
        <v/>
      </c>
      <c r="BE72" s="136" t="str">
        <f t="shared" ca="1" si="8"/>
        <v/>
      </c>
      <c r="BF72" s="136" t="str">
        <f t="shared" ca="1" si="9"/>
        <v/>
      </c>
      <c r="BG72" s="136" t="str">
        <f t="shared" ca="1" si="10"/>
        <v/>
      </c>
      <c r="BH72" s="136" t="str">
        <f t="shared" ca="1" si="11"/>
        <v/>
      </c>
      <c r="BI72" s="136" t="str">
        <f t="shared" ca="1" si="12"/>
        <v/>
      </c>
      <c r="BJ72" s="150" t="str">
        <f t="shared" ca="1" si="13"/>
        <v/>
      </c>
      <c r="BK72" s="523" t="str">
        <f t="shared" ca="1" si="14"/>
        <v/>
      </c>
      <c r="BL72" s="136" t="str">
        <f t="shared" ca="1" si="15"/>
        <v/>
      </c>
      <c r="BM72" s="134" t="str">
        <f t="shared" ca="1" si="16"/>
        <v/>
      </c>
      <c r="BN72" s="134" t="str">
        <f ca="1">IFERROR(IF(OFFSET(X72,0,3)="", "", IF(OR(OFFSET(X72,0,2)="Yes",OFFSET(J72,0,-1)="BENEFICIARIES (GRANT)"), IF(OFFSET(X72,0,3)="FAO - HQ and RO", VLOOKUP(OFFSET(X72,0,4), Lists!$B$3:$C$255, 2, FALSE), VLOOKUP(OFFSET(X72,0,3),Lists!$D$3:$E$121,2,FALSE)),"")),"")</f>
        <v/>
      </c>
      <c r="BO72" s="134" t="str">
        <f t="shared" ca="1" si="17"/>
        <v/>
      </c>
      <c r="BP72" s="134" t="str">
        <f t="shared" si="17"/>
        <v/>
      </c>
      <c r="BQ72" s="134" t="str">
        <f t="shared" si="17"/>
        <v/>
      </c>
      <c r="BR72" s="134"/>
      <c r="BT72" s="153"/>
      <c r="BU72" s="153"/>
      <c r="BV72" s="154"/>
      <c r="BW72" s="154"/>
      <c r="BX72" s="150"/>
      <c r="BY72" s="150" t="str">
        <f t="shared" ca="1" si="18"/>
        <v/>
      </c>
      <c r="BZ72" s="150" t="str">
        <f t="shared" ca="1" si="19"/>
        <v/>
      </c>
      <c r="CA72" s="154" t="str">
        <f t="shared" ca="1" si="20"/>
        <v/>
      </c>
      <c r="CB72" s="150"/>
      <c r="CC72" s="154" t="str">
        <f t="shared" ca="1" si="21"/>
        <v/>
      </c>
      <c r="CD72" s="150"/>
    </row>
    <row r="73" spans="1:82" s="40" customFormat="1" x14ac:dyDescent="0.2">
      <c r="A73" s="78"/>
      <c r="B73" s="78"/>
      <c r="C73" s="78"/>
      <c r="D73" s="78"/>
      <c r="E73" s="118" t="str">
        <f t="shared" ca="1" si="4"/>
        <v/>
      </c>
      <c r="F73" s="118" t="str">
        <f ca="1">IFERROR(IF(OFFSET(J73,0,2)="","",IF(OFFSET(J73,0,-1)="","", VLOOKUP(OFFSET(J73,0,-1),Lists!$H$10:$I$15,2,FALSE))),"")</f>
        <v/>
      </c>
      <c r="G73" s="139" t="str">
        <f ca="1">IFERROR(IF(OFFSET(J73,0,8)="","",VLOOKUP(OFFSET(J73,0,8),Lists!$P$3:$Q$16,2,FALSE)),"")</f>
        <v/>
      </c>
      <c r="H73" s="155"/>
      <c r="I73" s="141"/>
      <c r="J73" s="141"/>
      <c r="K73" s="142"/>
      <c r="L73" s="143"/>
      <c r="M73" s="142"/>
      <c r="N73" s="144"/>
      <c r="O73" s="142"/>
      <c r="P73" s="145"/>
      <c r="Q73" s="146"/>
      <c r="R73" s="129"/>
      <c r="S73" s="129"/>
      <c r="T73" s="147"/>
      <c r="U73" s="145" t="str">
        <f ca="1">IF(OFFSET(J73,0,2)="","",IF(OFFSET(J73,0,-1)="","", IF(VLOOKUP(OFFSET(J73,0,-1),Lists!$H$10:$J$15,3,FALSE)=0,"",VLOOKUP(OFFSET(J73,0,-1),Lists!$H$10:$J$15,3,FALSE))))</f>
        <v/>
      </c>
      <c r="V73" s="147"/>
      <c r="W73" s="128"/>
      <c r="X73" s="145"/>
      <c r="Y73" s="142"/>
      <c r="Z73" s="145"/>
      <c r="AA73" s="129"/>
      <c r="AB73" s="129"/>
      <c r="AC73" s="148"/>
      <c r="AD73" s="520" t="str">
        <f t="shared" ca="1" si="5"/>
        <v/>
      </c>
      <c r="AE73" s="147"/>
      <c r="AF73" s="147"/>
      <c r="AG73" s="147"/>
      <c r="AH73" s="147"/>
      <c r="AI73" s="129"/>
      <c r="AJ73" s="129"/>
      <c r="AK73" s="129"/>
      <c r="AL73" s="147"/>
      <c r="AM73" s="149"/>
      <c r="AN73" s="147"/>
      <c r="AO73" s="149"/>
      <c r="AP73" s="147"/>
      <c r="AQ73" s="129"/>
      <c r="AR73" s="129"/>
      <c r="AS73" s="145"/>
      <c r="AT73" s="129"/>
      <c r="AU73" s="150"/>
      <c r="AV73" s="150" t="str">
        <f t="shared" ca="1" si="6"/>
        <v/>
      </c>
      <c r="AW73" s="150"/>
      <c r="AX73" s="150"/>
      <c r="AY73" s="151"/>
      <c r="AZ73" s="136" t="str">
        <f t="shared" ca="1" si="7"/>
        <v/>
      </c>
      <c r="BA73" s="152" t="str">
        <f t="shared" ca="1" si="8"/>
        <v/>
      </c>
      <c r="BB73" s="152" t="str">
        <f t="shared" ca="1" si="8"/>
        <v/>
      </c>
      <c r="BC73" s="152" t="str">
        <f t="shared" ca="1" si="8"/>
        <v/>
      </c>
      <c r="BD73" s="152" t="str">
        <f t="shared" ca="1" si="8"/>
        <v/>
      </c>
      <c r="BE73" s="136" t="str">
        <f t="shared" ca="1" si="8"/>
        <v/>
      </c>
      <c r="BF73" s="136" t="str">
        <f t="shared" ca="1" si="9"/>
        <v/>
      </c>
      <c r="BG73" s="136" t="str">
        <f t="shared" ca="1" si="10"/>
        <v/>
      </c>
      <c r="BH73" s="136" t="str">
        <f t="shared" ca="1" si="11"/>
        <v/>
      </c>
      <c r="BI73" s="136" t="str">
        <f t="shared" ca="1" si="12"/>
        <v/>
      </c>
      <c r="BJ73" s="150" t="str">
        <f t="shared" ca="1" si="13"/>
        <v/>
      </c>
      <c r="BK73" s="523" t="str">
        <f t="shared" ca="1" si="14"/>
        <v/>
      </c>
      <c r="BL73" s="136" t="str">
        <f t="shared" ca="1" si="15"/>
        <v/>
      </c>
      <c r="BM73" s="134" t="str">
        <f t="shared" ca="1" si="16"/>
        <v/>
      </c>
      <c r="BN73" s="134" t="str">
        <f ca="1">IFERROR(IF(OFFSET(X73,0,3)="", "", IF(OR(OFFSET(X73,0,2)="Yes",OFFSET(J73,0,-1)="BENEFICIARIES (GRANT)"), IF(OFFSET(X73,0,3)="FAO - HQ and RO", VLOOKUP(OFFSET(X73,0,4), Lists!$B$3:$C$255, 2, FALSE), VLOOKUP(OFFSET(X73,0,3),Lists!$D$3:$E$121,2,FALSE)),"")),"")</f>
        <v/>
      </c>
      <c r="BO73" s="134" t="str">
        <f t="shared" ca="1" si="17"/>
        <v/>
      </c>
      <c r="BP73" s="134" t="str">
        <f t="shared" si="17"/>
        <v/>
      </c>
      <c r="BQ73" s="134" t="str">
        <f t="shared" si="17"/>
        <v/>
      </c>
      <c r="BR73" s="134"/>
      <c r="BT73" s="153"/>
      <c r="BU73" s="153"/>
      <c r="BV73" s="154"/>
      <c r="BW73" s="154"/>
      <c r="BX73" s="150"/>
      <c r="BY73" s="150" t="str">
        <f t="shared" ca="1" si="18"/>
        <v/>
      </c>
      <c r="BZ73" s="150" t="str">
        <f t="shared" ca="1" si="19"/>
        <v/>
      </c>
      <c r="CA73" s="154" t="str">
        <f t="shared" ca="1" si="20"/>
        <v/>
      </c>
      <c r="CB73" s="150"/>
      <c r="CC73" s="154" t="str">
        <f t="shared" ca="1" si="21"/>
        <v/>
      </c>
      <c r="CD73" s="150"/>
    </row>
    <row r="74" spans="1:82" s="40" customFormat="1" x14ac:dyDescent="0.2">
      <c r="A74" s="78"/>
      <c r="B74" s="78"/>
      <c r="C74" s="78"/>
      <c r="D74" s="78"/>
      <c r="E74" s="118" t="str">
        <f t="shared" ca="1" si="4"/>
        <v/>
      </c>
      <c r="F74" s="118" t="str">
        <f ca="1">IFERROR(IF(OFFSET(J74,0,2)="","",IF(OFFSET(J74,0,-1)="","", VLOOKUP(OFFSET(J74,0,-1),Lists!$H$10:$I$15,2,FALSE))),"")</f>
        <v/>
      </c>
      <c r="G74" s="139" t="str">
        <f ca="1">IFERROR(IF(OFFSET(J74,0,8)="","",VLOOKUP(OFFSET(J74,0,8),Lists!$P$3:$Q$16,2,FALSE)),"")</f>
        <v/>
      </c>
      <c r="H74" s="155"/>
      <c r="I74" s="141"/>
      <c r="J74" s="141"/>
      <c r="K74" s="142"/>
      <c r="L74" s="143"/>
      <c r="M74" s="142"/>
      <c r="N74" s="144"/>
      <c r="O74" s="142"/>
      <c r="P74" s="145"/>
      <c r="Q74" s="146"/>
      <c r="R74" s="129"/>
      <c r="S74" s="129"/>
      <c r="T74" s="147"/>
      <c r="U74" s="145" t="str">
        <f ca="1">IF(OFFSET(J74,0,2)="","",IF(OFFSET(J74,0,-1)="","", IF(VLOOKUP(OFFSET(J74,0,-1),Lists!$H$10:$J$15,3,FALSE)=0,"",VLOOKUP(OFFSET(J74,0,-1),Lists!$H$10:$J$15,3,FALSE))))</f>
        <v/>
      </c>
      <c r="V74" s="147"/>
      <c r="W74" s="128"/>
      <c r="X74" s="145"/>
      <c r="Y74" s="142"/>
      <c r="Z74" s="145"/>
      <c r="AA74" s="129"/>
      <c r="AB74" s="129"/>
      <c r="AC74" s="148"/>
      <c r="AD74" s="520" t="str">
        <f t="shared" ca="1" si="5"/>
        <v/>
      </c>
      <c r="AE74" s="147"/>
      <c r="AF74" s="147"/>
      <c r="AG74" s="147"/>
      <c r="AH74" s="147"/>
      <c r="AI74" s="129"/>
      <c r="AJ74" s="129"/>
      <c r="AK74" s="129"/>
      <c r="AL74" s="147"/>
      <c r="AM74" s="149"/>
      <c r="AN74" s="147"/>
      <c r="AO74" s="149"/>
      <c r="AP74" s="147"/>
      <c r="AQ74" s="129"/>
      <c r="AR74" s="129"/>
      <c r="AS74" s="145"/>
      <c r="AT74" s="129"/>
      <c r="AU74" s="150"/>
      <c r="AV74" s="150" t="str">
        <f t="shared" ca="1" si="6"/>
        <v/>
      </c>
      <c r="AW74" s="150"/>
      <c r="AX74" s="150"/>
      <c r="AY74" s="151"/>
      <c r="AZ74" s="136" t="str">
        <f t="shared" ca="1" si="7"/>
        <v/>
      </c>
      <c r="BA74" s="152" t="str">
        <f t="shared" ca="1" si="8"/>
        <v/>
      </c>
      <c r="BB74" s="152" t="str">
        <f t="shared" ca="1" si="8"/>
        <v/>
      </c>
      <c r="BC74" s="152" t="str">
        <f t="shared" ca="1" si="8"/>
        <v/>
      </c>
      <c r="BD74" s="152" t="str">
        <f t="shared" ca="1" si="8"/>
        <v/>
      </c>
      <c r="BE74" s="136" t="str">
        <f t="shared" ref="BE74:BE101" ca="1" si="22">IF(OFFSET(BE74,0,-14,)="","",OFFSET(BE74,0,-14,))</f>
        <v/>
      </c>
      <c r="BF74" s="136" t="str">
        <f t="shared" ca="1" si="9"/>
        <v/>
      </c>
      <c r="BG74" s="136" t="str">
        <f t="shared" ca="1" si="10"/>
        <v/>
      </c>
      <c r="BH74" s="136" t="str">
        <f t="shared" ca="1" si="11"/>
        <v/>
      </c>
      <c r="BI74" s="136" t="str">
        <f t="shared" ca="1" si="12"/>
        <v/>
      </c>
      <c r="BJ74" s="150" t="str">
        <f t="shared" ca="1" si="13"/>
        <v/>
      </c>
      <c r="BK74" s="523" t="str">
        <f t="shared" ca="1" si="14"/>
        <v/>
      </c>
      <c r="BL74" s="136" t="str">
        <f t="shared" ca="1" si="15"/>
        <v/>
      </c>
      <c r="BM74" s="134" t="str">
        <f t="shared" ca="1" si="16"/>
        <v/>
      </c>
      <c r="BN74" s="134" t="str">
        <f ca="1">IFERROR(IF(OFFSET(X74,0,3)="", "", IF(OR(OFFSET(X74,0,2)="Yes",OFFSET(J74,0,-1)="BENEFICIARIES (GRANT)"), IF(OFFSET(X74,0,3)="FAO - HQ and RO", VLOOKUP(OFFSET(X74,0,4), Lists!$B$3:$C$255, 2, FALSE), VLOOKUP(OFFSET(X74,0,3),Lists!$D$3:$E$121,2,FALSE)),"")),"")</f>
        <v/>
      </c>
      <c r="BO74" s="134" t="str">
        <f t="shared" ca="1" si="17"/>
        <v/>
      </c>
      <c r="BP74" s="134" t="str">
        <f t="shared" si="17"/>
        <v/>
      </c>
      <c r="BQ74" s="134" t="str">
        <f t="shared" si="17"/>
        <v/>
      </c>
      <c r="BR74" s="134"/>
      <c r="BT74" s="153"/>
      <c r="BU74" s="153"/>
      <c r="BV74" s="154"/>
      <c r="BW74" s="154"/>
      <c r="BX74" s="150"/>
      <c r="BY74" s="150" t="str">
        <f t="shared" ca="1" si="18"/>
        <v/>
      </c>
      <c r="BZ74" s="150" t="str">
        <f t="shared" ca="1" si="19"/>
        <v/>
      </c>
      <c r="CA74" s="154" t="str">
        <f t="shared" ca="1" si="20"/>
        <v/>
      </c>
      <c r="CB74" s="150"/>
      <c r="CC74" s="154" t="str">
        <f t="shared" ca="1" si="21"/>
        <v/>
      </c>
      <c r="CD74" s="150"/>
    </row>
    <row r="75" spans="1:82" s="40" customFormat="1" x14ac:dyDescent="0.2">
      <c r="A75" s="78"/>
      <c r="B75" s="78"/>
      <c r="C75" s="78"/>
      <c r="D75" s="78"/>
      <c r="E75" s="118" t="str">
        <f t="shared" ca="1" si="4"/>
        <v/>
      </c>
      <c r="F75" s="118" t="str">
        <f ca="1">IFERROR(IF(OFFSET(J75,0,2)="","",IF(OFFSET(J75,0,-1)="","", VLOOKUP(OFFSET(J75,0,-1),Lists!$H$10:$I$15,2,FALSE))),"")</f>
        <v/>
      </c>
      <c r="G75" s="139" t="str">
        <f ca="1">IFERROR(IF(OFFSET(J75,0,8)="","",VLOOKUP(OFFSET(J75,0,8),Lists!$P$3:$Q$16,2,FALSE)),"")</f>
        <v/>
      </c>
      <c r="H75" s="155"/>
      <c r="I75" s="141"/>
      <c r="J75" s="141"/>
      <c r="K75" s="142"/>
      <c r="L75" s="143"/>
      <c r="M75" s="142"/>
      <c r="N75" s="144"/>
      <c r="O75" s="142"/>
      <c r="P75" s="145"/>
      <c r="Q75" s="146"/>
      <c r="R75" s="129"/>
      <c r="S75" s="129"/>
      <c r="T75" s="147"/>
      <c r="U75" s="145" t="str">
        <f ca="1">IF(OFFSET(J75,0,2)="","",IF(OFFSET(J75,0,-1)="","", IF(VLOOKUP(OFFSET(J75,0,-1),Lists!$H$10:$J$15,3,FALSE)=0,"",VLOOKUP(OFFSET(J75,0,-1),Lists!$H$10:$J$15,3,FALSE))))</f>
        <v/>
      </c>
      <c r="V75" s="147"/>
      <c r="W75" s="128"/>
      <c r="X75" s="145"/>
      <c r="Y75" s="142"/>
      <c r="Z75" s="145"/>
      <c r="AA75" s="129"/>
      <c r="AB75" s="129"/>
      <c r="AC75" s="148"/>
      <c r="AD75" s="520" t="str">
        <f t="shared" ca="1" si="5"/>
        <v/>
      </c>
      <c r="AE75" s="147"/>
      <c r="AF75" s="147"/>
      <c r="AG75" s="147"/>
      <c r="AH75" s="147"/>
      <c r="AI75" s="129"/>
      <c r="AJ75" s="129"/>
      <c r="AK75" s="129"/>
      <c r="AL75" s="147"/>
      <c r="AM75" s="149"/>
      <c r="AN75" s="147"/>
      <c r="AO75" s="149"/>
      <c r="AP75" s="147"/>
      <c r="AQ75" s="129"/>
      <c r="AR75" s="129"/>
      <c r="AS75" s="145"/>
      <c r="AT75" s="129"/>
      <c r="AU75" s="150"/>
      <c r="AV75" s="150" t="str">
        <f t="shared" ca="1" si="6"/>
        <v/>
      </c>
      <c r="AW75" s="150"/>
      <c r="AX75" s="150"/>
      <c r="AY75" s="151"/>
      <c r="AZ75" s="136" t="str">
        <f t="shared" ca="1" si="7"/>
        <v/>
      </c>
      <c r="BA75" s="152" t="str">
        <f t="shared" ref="BA75:BD101" ca="1" si="23">IF(OFFSET(BA75,0,-14,)="","",OFFSET(BA75,0,-14,))</f>
        <v/>
      </c>
      <c r="BB75" s="152" t="str">
        <f t="shared" ca="1" si="23"/>
        <v/>
      </c>
      <c r="BC75" s="152" t="str">
        <f t="shared" ca="1" si="23"/>
        <v/>
      </c>
      <c r="BD75" s="152" t="str">
        <f t="shared" ca="1" si="23"/>
        <v/>
      </c>
      <c r="BE75" s="136" t="str">
        <f t="shared" ca="1" si="22"/>
        <v/>
      </c>
      <c r="BF75" s="136" t="str">
        <f t="shared" ca="1" si="9"/>
        <v/>
      </c>
      <c r="BG75" s="136" t="str">
        <f t="shared" ca="1" si="10"/>
        <v/>
      </c>
      <c r="BH75" s="136" t="str">
        <f t="shared" ca="1" si="11"/>
        <v/>
      </c>
      <c r="BI75" s="136" t="str">
        <f t="shared" ca="1" si="12"/>
        <v/>
      </c>
      <c r="BJ75" s="150" t="str">
        <f t="shared" ca="1" si="13"/>
        <v/>
      </c>
      <c r="BK75" s="523" t="str">
        <f t="shared" ca="1" si="14"/>
        <v/>
      </c>
      <c r="BL75" s="136" t="str">
        <f t="shared" ca="1" si="15"/>
        <v/>
      </c>
      <c r="BM75" s="134" t="str">
        <f t="shared" ca="1" si="16"/>
        <v/>
      </c>
      <c r="BN75" s="134" t="str">
        <f ca="1">IFERROR(IF(OFFSET(X75,0,3)="", "", IF(OR(OFFSET(X75,0,2)="Yes",OFFSET(J75,0,-1)="BENEFICIARIES (GRANT)"), IF(OFFSET(X75,0,3)="FAO - HQ and RO", VLOOKUP(OFFSET(X75,0,4), Lists!$B$3:$C$255, 2, FALSE), VLOOKUP(OFFSET(X75,0,3),Lists!$D$3:$E$121,2,FALSE)),"")),"")</f>
        <v/>
      </c>
      <c r="BO75" s="134" t="str">
        <f t="shared" ca="1" si="17"/>
        <v/>
      </c>
      <c r="BP75" s="134" t="str">
        <f t="shared" si="17"/>
        <v/>
      </c>
      <c r="BQ75" s="134" t="str">
        <f t="shared" si="17"/>
        <v/>
      </c>
      <c r="BR75" s="134"/>
      <c r="BT75" s="153"/>
      <c r="BU75" s="153"/>
      <c r="BV75" s="154"/>
      <c r="BW75" s="154"/>
      <c r="BX75" s="150"/>
      <c r="BY75" s="150" t="str">
        <f t="shared" ca="1" si="18"/>
        <v/>
      </c>
      <c r="BZ75" s="150" t="str">
        <f t="shared" ca="1" si="19"/>
        <v/>
      </c>
      <c r="CA75" s="154" t="str">
        <f t="shared" ca="1" si="20"/>
        <v/>
      </c>
      <c r="CB75" s="150"/>
      <c r="CC75" s="154" t="str">
        <f t="shared" ca="1" si="21"/>
        <v/>
      </c>
      <c r="CD75" s="150"/>
    </row>
    <row r="76" spans="1:82" s="40" customFormat="1" x14ac:dyDescent="0.2">
      <c r="A76" s="78"/>
      <c r="B76" s="78"/>
      <c r="C76" s="78"/>
      <c r="D76" s="78"/>
      <c r="E76" s="118" t="str">
        <f t="shared" ca="1" si="4"/>
        <v/>
      </c>
      <c r="F76" s="118" t="str">
        <f ca="1">IFERROR(IF(OFFSET(J76,0,2)="","",IF(OFFSET(J76,0,-1)="","", VLOOKUP(OFFSET(J76,0,-1),Lists!$H$10:$I$15,2,FALSE))),"")</f>
        <v/>
      </c>
      <c r="G76" s="139" t="str">
        <f ca="1">IFERROR(IF(OFFSET(J76,0,8)="","",VLOOKUP(OFFSET(J76,0,8),Lists!$P$3:$Q$16,2,FALSE)),"")</f>
        <v/>
      </c>
      <c r="H76" s="155"/>
      <c r="I76" s="141"/>
      <c r="J76" s="141"/>
      <c r="K76" s="142"/>
      <c r="L76" s="143"/>
      <c r="M76" s="142"/>
      <c r="N76" s="144"/>
      <c r="O76" s="142"/>
      <c r="P76" s="145"/>
      <c r="Q76" s="146"/>
      <c r="R76" s="129"/>
      <c r="S76" s="129"/>
      <c r="T76" s="147"/>
      <c r="U76" s="145" t="str">
        <f ca="1">IF(OFFSET(J76,0,2)="","",IF(OFFSET(J76,0,-1)="","", IF(VLOOKUP(OFFSET(J76,0,-1),Lists!$H$10:$J$15,3,FALSE)=0,"",VLOOKUP(OFFSET(J76,0,-1),Lists!$H$10:$J$15,3,FALSE))))</f>
        <v/>
      </c>
      <c r="V76" s="147"/>
      <c r="W76" s="128"/>
      <c r="X76" s="145"/>
      <c r="Y76" s="142"/>
      <c r="Z76" s="145"/>
      <c r="AA76" s="129"/>
      <c r="AB76" s="129"/>
      <c r="AC76" s="148"/>
      <c r="AD76" s="520" t="str">
        <f t="shared" ca="1" si="5"/>
        <v/>
      </c>
      <c r="AE76" s="147"/>
      <c r="AF76" s="147"/>
      <c r="AG76" s="147"/>
      <c r="AH76" s="147"/>
      <c r="AI76" s="129"/>
      <c r="AJ76" s="129"/>
      <c r="AK76" s="129"/>
      <c r="AL76" s="147"/>
      <c r="AM76" s="149"/>
      <c r="AN76" s="147"/>
      <c r="AO76" s="149"/>
      <c r="AP76" s="147"/>
      <c r="AQ76" s="129"/>
      <c r="AR76" s="129"/>
      <c r="AS76" s="145"/>
      <c r="AT76" s="129"/>
      <c r="AU76" s="150"/>
      <c r="AV76" s="150" t="str">
        <f t="shared" ca="1" si="6"/>
        <v/>
      </c>
      <c r="AW76" s="150"/>
      <c r="AX76" s="150"/>
      <c r="AY76" s="151"/>
      <c r="AZ76" s="136" t="str">
        <f t="shared" ca="1" si="7"/>
        <v/>
      </c>
      <c r="BA76" s="152" t="str">
        <f t="shared" ca="1" si="23"/>
        <v/>
      </c>
      <c r="BB76" s="152" t="str">
        <f t="shared" ca="1" si="23"/>
        <v/>
      </c>
      <c r="BC76" s="152" t="str">
        <f t="shared" ca="1" si="23"/>
        <v/>
      </c>
      <c r="BD76" s="152" t="str">
        <f t="shared" ca="1" si="23"/>
        <v/>
      </c>
      <c r="BE76" s="136" t="str">
        <f t="shared" ca="1" si="22"/>
        <v/>
      </c>
      <c r="BF76" s="136" t="str">
        <f t="shared" ca="1" si="9"/>
        <v/>
      </c>
      <c r="BG76" s="136" t="str">
        <f t="shared" ca="1" si="10"/>
        <v/>
      </c>
      <c r="BH76" s="136" t="str">
        <f t="shared" ca="1" si="11"/>
        <v/>
      </c>
      <c r="BI76" s="136" t="str">
        <f t="shared" ca="1" si="12"/>
        <v/>
      </c>
      <c r="BJ76" s="150" t="str">
        <f t="shared" ca="1" si="13"/>
        <v/>
      </c>
      <c r="BK76" s="523" t="str">
        <f t="shared" ca="1" si="14"/>
        <v/>
      </c>
      <c r="BL76" s="136" t="str">
        <f t="shared" ca="1" si="15"/>
        <v/>
      </c>
      <c r="BM76" s="134" t="str">
        <f t="shared" ca="1" si="16"/>
        <v/>
      </c>
      <c r="BN76" s="134" t="str">
        <f ca="1">IFERROR(IF(OFFSET(X76,0,3)="", "", IF(OR(OFFSET(X76,0,2)="Yes",OFFSET(J76,0,-1)="BENEFICIARIES (GRANT)"), IF(OFFSET(X76,0,3)="FAO - HQ and RO", VLOOKUP(OFFSET(X76,0,4), Lists!$B$3:$C$255, 2, FALSE), VLOOKUP(OFFSET(X76,0,3),Lists!$D$3:$E$121,2,FALSE)),"")),"")</f>
        <v/>
      </c>
      <c r="BO76" s="134" t="str">
        <f t="shared" ca="1" si="17"/>
        <v/>
      </c>
      <c r="BP76" s="134" t="str">
        <f t="shared" si="17"/>
        <v/>
      </c>
      <c r="BQ76" s="134" t="str">
        <f t="shared" si="17"/>
        <v/>
      </c>
      <c r="BR76" s="134"/>
      <c r="BT76" s="153"/>
      <c r="BU76" s="153"/>
      <c r="BV76" s="154"/>
      <c r="BW76" s="154"/>
      <c r="BX76" s="150"/>
      <c r="BY76" s="150" t="str">
        <f t="shared" ca="1" si="18"/>
        <v/>
      </c>
      <c r="BZ76" s="150" t="str">
        <f t="shared" ca="1" si="19"/>
        <v/>
      </c>
      <c r="CA76" s="154" t="str">
        <f t="shared" ca="1" si="20"/>
        <v/>
      </c>
      <c r="CB76" s="150"/>
      <c r="CC76" s="154" t="str">
        <f t="shared" ca="1" si="21"/>
        <v/>
      </c>
      <c r="CD76" s="150"/>
    </row>
    <row r="77" spans="1:82" s="40" customFormat="1" x14ac:dyDescent="0.2">
      <c r="A77" s="78"/>
      <c r="B77" s="78"/>
      <c r="C77" s="78"/>
      <c r="D77" s="78"/>
      <c r="E77" s="118" t="str">
        <f t="shared" ca="1" si="4"/>
        <v/>
      </c>
      <c r="F77" s="118" t="str">
        <f ca="1">IFERROR(IF(OFFSET(J77,0,2)="","",IF(OFFSET(J77,0,-1)="","", VLOOKUP(OFFSET(J77,0,-1),Lists!$H$10:$I$15,2,FALSE))),"")</f>
        <v/>
      </c>
      <c r="G77" s="139" t="str">
        <f ca="1">IFERROR(IF(OFFSET(J77,0,8)="","",VLOOKUP(OFFSET(J77,0,8),Lists!$P$3:$Q$16,2,FALSE)),"")</f>
        <v/>
      </c>
      <c r="H77" s="155"/>
      <c r="I77" s="141"/>
      <c r="J77" s="141"/>
      <c r="K77" s="142"/>
      <c r="L77" s="143"/>
      <c r="M77" s="142"/>
      <c r="N77" s="144"/>
      <c r="O77" s="142"/>
      <c r="P77" s="145"/>
      <c r="Q77" s="146"/>
      <c r="R77" s="129"/>
      <c r="S77" s="129"/>
      <c r="T77" s="147"/>
      <c r="U77" s="145" t="str">
        <f ca="1">IF(OFFSET(J77,0,2)="","",IF(OFFSET(J77,0,-1)="","", IF(VLOOKUP(OFFSET(J77,0,-1),Lists!$H$10:$J$15,3,FALSE)=0,"",VLOOKUP(OFFSET(J77,0,-1),Lists!$H$10:$J$15,3,FALSE))))</f>
        <v/>
      </c>
      <c r="V77" s="147"/>
      <c r="W77" s="128"/>
      <c r="X77" s="145"/>
      <c r="Y77" s="142"/>
      <c r="Z77" s="145"/>
      <c r="AA77" s="129"/>
      <c r="AB77" s="129"/>
      <c r="AC77" s="148"/>
      <c r="AD77" s="520" t="str">
        <f t="shared" ca="1" si="5"/>
        <v/>
      </c>
      <c r="AE77" s="147"/>
      <c r="AF77" s="147"/>
      <c r="AG77" s="147"/>
      <c r="AH77" s="147"/>
      <c r="AI77" s="129"/>
      <c r="AJ77" s="129"/>
      <c r="AK77" s="129"/>
      <c r="AL77" s="147"/>
      <c r="AM77" s="149"/>
      <c r="AN77" s="147"/>
      <c r="AO77" s="149"/>
      <c r="AP77" s="147"/>
      <c r="AQ77" s="129"/>
      <c r="AR77" s="129"/>
      <c r="AS77" s="145"/>
      <c r="AT77" s="129"/>
      <c r="AU77" s="150"/>
      <c r="AV77" s="150" t="str">
        <f t="shared" ca="1" si="6"/>
        <v/>
      </c>
      <c r="AW77" s="150"/>
      <c r="AX77" s="150"/>
      <c r="AY77" s="151"/>
      <c r="AZ77" s="136" t="str">
        <f t="shared" ca="1" si="7"/>
        <v/>
      </c>
      <c r="BA77" s="152" t="str">
        <f t="shared" ca="1" si="23"/>
        <v/>
      </c>
      <c r="BB77" s="152" t="str">
        <f t="shared" ca="1" si="23"/>
        <v/>
      </c>
      <c r="BC77" s="152" t="str">
        <f t="shared" ca="1" si="23"/>
        <v/>
      </c>
      <c r="BD77" s="152" t="str">
        <f t="shared" ca="1" si="23"/>
        <v/>
      </c>
      <c r="BE77" s="136" t="str">
        <f t="shared" ca="1" si="22"/>
        <v/>
      </c>
      <c r="BF77" s="136" t="str">
        <f t="shared" ca="1" si="9"/>
        <v/>
      </c>
      <c r="BG77" s="136" t="str">
        <f t="shared" ca="1" si="10"/>
        <v/>
      </c>
      <c r="BH77" s="136" t="str">
        <f t="shared" ca="1" si="11"/>
        <v/>
      </c>
      <c r="BI77" s="136" t="str">
        <f t="shared" ca="1" si="12"/>
        <v/>
      </c>
      <c r="BJ77" s="150" t="str">
        <f t="shared" ca="1" si="13"/>
        <v/>
      </c>
      <c r="BK77" s="523" t="str">
        <f t="shared" ca="1" si="14"/>
        <v/>
      </c>
      <c r="BL77" s="136" t="str">
        <f t="shared" ca="1" si="15"/>
        <v/>
      </c>
      <c r="BM77" s="134" t="str">
        <f t="shared" ca="1" si="16"/>
        <v/>
      </c>
      <c r="BN77" s="134" t="str">
        <f ca="1">IFERROR(IF(OFFSET(X77,0,3)="", "", IF(OR(OFFSET(X77,0,2)="Yes",OFFSET(J77,0,-1)="BENEFICIARIES (GRANT)"), IF(OFFSET(X77,0,3)="FAO - HQ and RO", VLOOKUP(OFFSET(X77,0,4), Lists!$B$3:$C$255, 2, FALSE), VLOOKUP(OFFSET(X77,0,3),Lists!$D$3:$E$121,2,FALSE)),"")),"")</f>
        <v/>
      </c>
      <c r="BO77" s="134" t="str">
        <f t="shared" ca="1" si="17"/>
        <v/>
      </c>
      <c r="BP77" s="134" t="str">
        <f t="shared" si="17"/>
        <v/>
      </c>
      <c r="BQ77" s="134" t="str">
        <f t="shared" si="17"/>
        <v/>
      </c>
      <c r="BR77" s="134"/>
      <c r="BT77" s="153"/>
      <c r="BU77" s="153"/>
      <c r="BV77" s="154"/>
      <c r="BW77" s="154"/>
      <c r="BX77" s="150"/>
      <c r="BY77" s="150" t="str">
        <f t="shared" ca="1" si="18"/>
        <v/>
      </c>
      <c r="BZ77" s="150" t="str">
        <f t="shared" ca="1" si="19"/>
        <v/>
      </c>
      <c r="CA77" s="154" t="str">
        <f t="shared" ca="1" si="20"/>
        <v/>
      </c>
      <c r="CB77" s="150"/>
      <c r="CC77" s="154" t="str">
        <f t="shared" ca="1" si="21"/>
        <v/>
      </c>
      <c r="CD77" s="150"/>
    </row>
    <row r="78" spans="1:82" s="40" customFormat="1" x14ac:dyDescent="0.2">
      <c r="A78" s="78"/>
      <c r="B78" s="78"/>
      <c r="C78" s="78"/>
      <c r="D78" s="78"/>
      <c r="E78" s="118" t="str">
        <f t="shared" ca="1" si="4"/>
        <v/>
      </c>
      <c r="F78" s="118" t="str">
        <f ca="1">IFERROR(IF(OFFSET(J78,0,2)="","",IF(OFFSET(J78,0,-1)="","", VLOOKUP(OFFSET(J78,0,-1),Lists!$H$10:$I$15,2,FALSE))),"")</f>
        <v/>
      </c>
      <c r="G78" s="139" t="str">
        <f ca="1">IFERROR(IF(OFFSET(J78,0,8)="","",VLOOKUP(OFFSET(J78,0,8),Lists!$P$3:$Q$16,2,FALSE)),"")</f>
        <v/>
      </c>
      <c r="H78" s="155"/>
      <c r="I78" s="141"/>
      <c r="J78" s="141"/>
      <c r="K78" s="142"/>
      <c r="L78" s="143"/>
      <c r="M78" s="142"/>
      <c r="N78" s="144"/>
      <c r="O78" s="142"/>
      <c r="P78" s="145"/>
      <c r="Q78" s="146"/>
      <c r="R78" s="129"/>
      <c r="S78" s="129"/>
      <c r="T78" s="147"/>
      <c r="U78" s="145" t="str">
        <f ca="1">IF(OFFSET(J78,0,2)="","",IF(OFFSET(J78,0,-1)="","", IF(VLOOKUP(OFFSET(J78,0,-1),Lists!$H$10:$J$15,3,FALSE)=0,"",VLOOKUP(OFFSET(J78,0,-1),Lists!$H$10:$J$15,3,FALSE))))</f>
        <v/>
      </c>
      <c r="V78" s="147"/>
      <c r="W78" s="128"/>
      <c r="X78" s="145"/>
      <c r="Y78" s="142"/>
      <c r="Z78" s="145"/>
      <c r="AA78" s="129"/>
      <c r="AB78" s="129"/>
      <c r="AC78" s="148"/>
      <c r="AD78" s="520" t="str">
        <f t="shared" ca="1" si="5"/>
        <v/>
      </c>
      <c r="AE78" s="147"/>
      <c r="AF78" s="147"/>
      <c r="AG78" s="147"/>
      <c r="AH78" s="147"/>
      <c r="AI78" s="129"/>
      <c r="AJ78" s="129"/>
      <c r="AK78" s="129"/>
      <c r="AL78" s="147"/>
      <c r="AM78" s="149"/>
      <c r="AN78" s="147"/>
      <c r="AO78" s="149"/>
      <c r="AP78" s="147"/>
      <c r="AQ78" s="129"/>
      <c r="AR78" s="129"/>
      <c r="AS78" s="145"/>
      <c r="AT78" s="129"/>
      <c r="AU78" s="150"/>
      <c r="AV78" s="150" t="str">
        <f t="shared" ca="1" si="6"/>
        <v/>
      </c>
      <c r="AW78" s="150"/>
      <c r="AX78" s="150"/>
      <c r="AY78" s="151"/>
      <c r="AZ78" s="136" t="str">
        <f t="shared" ca="1" si="7"/>
        <v/>
      </c>
      <c r="BA78" s="152" t="str">
        <f t="shared" ca="1" si="23"/>
        <v/>
      </c>
      <c r="BB78" s="152" t="str">
        <f t="shared" ca="1" si="23"/>
        <v/>
      </c>
      <c r="BC78" s="152" t="str">
        <f t="shared" ca="1" si="23"/>
        <v/>
      </c>
      <c r="BD78" s="152" t="str">
        <f t="shared" ca="1" si="23"/>
        <v/>
      </c>
      <c r="BE78" s="136" t="str">
        <f t="shared" ca="1" si="22"/>
        <v/>
      </c>
      <c r="BF78" s="136" t="str">
        <f t="shared" ca="1" si="9"/>
        <v/>
      </c>
      <c r="BG78" s="136" t="str">
        <f t="shared" ca="1" si="10"/>
        <v/>
      </c>
      <c r="BH78" s="136" t="str">
        <f t="shared" ca="1" si="11"/>
        <v/>
      </c>
      <c r="BI78" s="136" t="str">
        <f t="shared" ca="1" si="12"/>
        <v/>
      </c>
      <c r="BJ78" s="150" t="str">
        <f t="shared" ca="1" si="13"/>
        <v/>
      </c>
      <c r="BK78" s="523" t="str">
        <f t="shared" ca="1" si="14"/>
        <v/>
      </c>
      <c r="BL78" s="136" t="str">
        <f t="shared" ca="1" si="15"/>
        <v/>
      </c>
      <c r="BM78" s="134" t="str">
        <f t="shared" ca="1" si="16"/>
        <v/>
      </c>
      <c r="BN78" s="134" t="str">
        <f ca="1">IFERROR(IF(OFFSET(X78,0,3)="", "", IF(OR(OFFSET(X78,0,2)="Yes",OFFSET(J78,0,-1)="BENEFICIARIES (GRANT)"), IF(OFFSET(X78,0,3)="FAO - HQ and RO", VLOOKUP(OFFSET(X78,0,4), Lists!$B$3:$C$255, 2, FALSE), VLOOKUP(OFFSET(X78,0,3),Lists!$D$3:$E$121,2,FALSE)),"")),"")</f>
        <v/>
      </c>
      <c r="BO78" s="134" t="str">
        <f t="shared" ca="1" si="17"/>
        <v/>
      </c>
      <c r="BP78" s="134" t="str">
        <f t="shared" si="17"/>
        <v/>
      </c>
      <c r="BQ78" s="134" t="str">
        <f t="shared" si="17"/>
        <v/>
      </c>
      <c r="BR78" s="134"/>
      <c r="BT78" s="153"/>
      <c r="BU78" s="153"/>
      <c r="BV78" s="154"/>
      <c r="BW78" s="154"/>
      <c r="BX78" s="150"/>
      <c r="BY78" s="150" t="str">
        <f t="shared" ca="1" si="18"/>
        <v/>
      </c>
      <c r="BZ78" s="150" t="str">
        <f t="shared" ca="1" si="19"/>
        <v/>
      </c>
      <c r="CA78" s="154" t="str">
        <f t="shared" ca="1" si="20"/>
        <v/>
      </c>
      <c r="CB78" s="150"/>
      <c r="CC78" s="154" t="str">
        <f t="shared" ca="1" si="21"/>
        <v/>
      </c>
      <c r="CD78" s="150"/>
    </row>
    <row r="79" spans="1:82" s="40" customFormat="1" x14ac:dyDescent="0.2">
      <c r="A79" s="78"/>
      <c r="B79" s="78"/>
      <c r="C79" s="78"/>
      <c r="D79" s="78"/>
      <c r="E79" s="118" t="str">
        <f t="shared" ca="1" si="4"/>
        <v/>
      </c>
      <c r="F79" s="118" t="str">
        <f ca="1">IFERROR(IF(OFFSET(J79,0,2)="","",IF(OFFSET(J79,0,-1)="","", VLOOKUP(OFFSET(J79,0,-1),Lists!$H$10:$I$15,2,FALSE))),"")</f>
        <v/>
      </c>
      <c r="G79" s="139" t="str">
        <f ca="1">IFERROR(IF(OFFSET(J79,0,8)="","",VLOOKUP(OFFSET(J79,0,8),Lists!$P$3:$Q$16,2,FALSE)),"")</f>
        <v/>
      </c>
      <c r="H79" s="155"/>
      <c r="I79" s="141"/>
      <c r="J79" s="141"/>
      <c r="K79" s="142"/>
      <c r="L79" s="143"/>
      <c r="M79" s="142"/>
      <c r="N79" s="144"/>
      <c r="O79" s="142"/>
      <c r="P79" s="145"/>
      <c r="Q79" s="146"/>
      <c r="R79" s="129"/>
      <c r="S79" s="129"/>
      <c r="T79" s="147"/>
      <c r="U79" s="145" t="str">
        <f ca="1">IF(OFFSET(J79,0,2)="","",IF(OFFSET(J79,0,-1)="","", IF(VLOOKUP(OFFSET(J79,0,-1),Lists!$H$10:$J$15,3,FALSE)=0,"",VLOOKUP(OFFSET(J79,0,-1),Lists!$H$10:$J$15,3,FALSE))))</f>
        <v/>
      </c>
      <c r="V79" s="147"/>
      <c r="W79" s="128"/>
      <c r="X79" s="145"/>
      <c r="Y79" s="142"/>
      <c r="Z79" s="145"/>
      <c r="AA79" s="129"/>
      <c r="AB79" s="129"/>
      <c r="AC79" s="148"/>
      <c r="AD79" s="520" t="str">
        <f t="shared" ca="1" si="5"/>
        <v/>
      </c>
      <c r="AE79" s="147"/>
      <c r="AF79" s="147"/>
      <c r="AG79" s="147"/>
      <c r="AH79" s="147"/>
      <c r="AI79" s="129"/>
      <c r="AJ79" s="129"/>
      <c r="AK79" s="129"/>
      <c r="AL79" s="147"/>
      <c r="AM79" s="149"/>
      <c r="AN79" s="147"/>
      <c r="AO79" s="149"/>
      <c r="AP79" s="147"/>
      <c r="AQ79" s="129"/>
      <c r="AR79" s="129"/>
      <c r="AS79" s="145"/>
      <c r="AT79" s="129"/>
      <c r="AU79" s="150"/>
      <c r="AV79" s="150" t="str">
        <f t="shared" ca="1" si="6"/>
        <v/>
      </c>
      <c r="AW79" s="150"/>
      <c r="AX79" s="150"/>
      <c r="AY79" s="151"/>
      <c r="AZ79" s="136" t="str">
        <f t="shared" ca="1" si="7"/>
        <v/>
      </c>
      <c r="BA79" s="152" t="str">
        <f t="shared" ca="1" si="23"/>
        <v/>
      </c>
      <c r="BB79" s="152" t="str">
        <f t="shared" ca="1" si="23"/>
        <v/>
      </c>
      <c r="BC79" s="152" t="str">
        <f t="shared" ca="1" si="23"/>
        <v/>
      </c>
      <c r="BD79" s="152" t="str">
        <f t="shared" ca="1" si="23"/>
        <v/>
      </c>
      <c r="BE79" s="136" t="str">
        <f t="shared" ca="1" si="22"/>
        <v/>
      </c>
      <c r="BF79" s="136" t="str">
        <f t="shared" ca="1" si="9"/>
        <v/>
      </c>
      <c r="BG79" s="136" t="str">
        <f t="shared" ca="1" si="10"/>
        <v/>
      </c>
      <c r="BH79" s="136" t="str">
        <f t="shared" ca="1" si="11"/>
        <v/>
      </c>
      <c r="BI79" s="136" t="str">
        <f t="shared" ca="1" si="12"/>
        <v/>
      </c>
      <c r="BJ79" s="150" t="str">
        <f t="shared" ca="1" si="13"/>
        <v/>
      </c>
      <c r="BK79" s="523" t="str">
        <f t="shared" ca="1" si="14"/>
        <v/>
      </c>
      <c r="BL79" s="136" t="str">
        <f t="shared" ca="1" si="15"/>
        <v/>
      </c>
      <c r="BM79" s="134" t="str">
        <f t="shared" ca="1" si="16"/>
        <v/>
      </c>
      <c r="BN79" s="134" t="str">
        <f ca="1">IFERROR(IF(OFFSET(X79,0,3)="", "", IF(OR(OFFSET(X79,0,2)="Yes",OFFSET(J79,0,-1)="BENEFICIARIES (GRANT)"), IF(OFFSET(X79,0,3)="FAO - HQ and RO", VLOOKUP(OFFSET(X79,0,4), Lists!$B$3:$C$255, 2, FALSE), VLOOKUP(OFFSET(X79,0,3),Lists!$D$3:$E$121,2,FALSE)),"")),"")</f>
        <v/>
      </c>
      <c r="BO79" s="134" t="str">
        <f t="shared" ca="1" si="17"/>
        <v/>
      </c>
      <c r="BP79" s="134" t="str">
        <f t="shared" si="17"/>
        <v/>
      </c>
      <c r="BQ79" s="134" t="str">
        <f t="shared" si="17"/>
        <v/>
      </c>
      <c r="BR79" s="134"/>
      <c r="BT79" s="153"/>
      <c r="BU79" s="153"/>
      <c r="BV79" s="154"/>
      <c r="BW79" s="154"/>
      <c r="BX79" s="150"/>
      <c r="BY79" s="150" t="str">
        <f t="shared" ca="1" si="18"/>
        <v/>
      </c>
      <c r="BZ79" s="150" t="str">
        <f t="shared" ca="1" si="19"/>
        <v/>
      </c>
      <c r="CA79" s="154" t="str">
        <f t="shared" ca="1" si="20"/>
        <v/>
      </c>
      <c r="CB79" s="150"/>
      <c r="CC79" s="154" t="str">
        <f t="shared" ca="1" si="21"/>
        <v/>
      </c>
      <c r="CD79" s="150"/>
    </row>
    <row r="80" spans="1:82" s="40" customFormat="1" x14ac:dyDescent="0.2">
      <c r="A80" s="78"/>
      <c r="B80" s="78"/>
      <c r="C80" s="78"/>
      <c r="D80" s="78"/>
      <c r="E80" s="118" t="str">
        <f t="shared" ref="E80:E101" ca="1" si="24">IFERROR(IF(OFFSET(J80,0,2)="","",IF(OFFSET(J80,0,-1)="","",OFFSET(J80,0,-1))),"")</f>
        <v/>
      </c>
      <c r="F80" s="118" t="str">
        <f ca="1">IFERROR(IF(OFFSET(J80,0,2)="","",IF(OFFSET(J80,0,-1)="","", VLOOKUP(OFFSET(J80,0,-1),Lists!$H$10:$I$15,2,FALSE))),"")</f>
        <v/>
      </c>
      <c r="G80" s="139" t="str">
        <f ca="1">IFERROR(IF(OFFSET(J80,0,8)="","",VLOOKUP(OFFSET(J80,0,8),Lists!$P$3:$Q$16,2,FALSE)),"")</f>
        <v/>
      </c>
      <c r="H80" s="155"/>
      <c r="I80" s="141"/>
      <c r="J80" s="141"/>
      <c r="K80" s="142"/>
      <c r="L80" s="143"/>
      <c r="M80" s="142"/>
      <c r="N80" s="144"/>
      <c r="O80" s="142"/>
      <c r="P80" s="145"/>
      <c r="Q80" s="146"/>
      <c r="R80" s="129"/>
      <c r="S80" s="129"/>
      <c r="T80" s="147"/>
      <c r="U80" s="145" t="str">
        <f ca="1">IF(OFFSET(J80,0,2)="","",IF(OFFSET(J80,0,-1)="","", IF(VLOOKUP(OFFSET(J80,0,-1),Lists!$H$10:$J$15,3,FALSE)=0,"",VLOOKUP(OFFSET(J80,0,-1),Lists!$H$10:$J$15,3,FALSE))))</f>
        <v/>
      </c>
      <c r="V80" s="147"/>
      <c r="W80" s="128"/>
      <c r="X80" s="145"/>
      <c r="Y80" s="142"/>
      <c r="Z80" s="145"/>
      <c r="AA80" s="129"/>
      <c r="AB80" s="129"/>
      <c r="AC80" s="148"/>
      <c r="AD80" s="520" t="str">
        <f t="shared" ref="AD80:AD101" ca="1" si="25">IF(OFFSET(J80,0,-1)="Non Staff Traveller", "NST", IF(OFFSET(X80,0,5)="","",IF(OFFSET(J80,0,-1)="BENEFICIARIES (GRANT)",CONCATENATE(UPPER(OFFSET(X80,0,5))," (DBG)"),IF(OFFSET(X80,0,2)="Yes",IF(LEN(OFFSET(X80,0,5))&lt;=9,CONCATENATE(UPPER(OFFSET(X80,0,5))," (LOA)"),IF(LEN(OFFSET(X80,0,5))=OR(10,11),CONCATENATE(UPPER(OFFSET(X80,0,5))," LOA"),CONCATENATE(LEFT(UPPER(OFFSET(X80,0,5)),11)," LOA"))),LEFT(UPPER(OFFSET(X80,0,5)),15)))))</f>
        <v/>
      </c>
      <c r="AE80" s="147"/>
      <c r="AF80" s="147"/>
      <c r="AG80" s="147"/>
      <c r="AH80" s="147"/>
      <c r="AI80" s="129"/>
      <c r="AJ80" s="129"/>
      <c r="AK80" s="129"/>
      <c r="AL80" s="147"/>
      <c r="AM80" s="149"/>
      <c r="AN80" s="147"/>
      <c r="AO80" s="149"/>
      <c r="AP80" s="147"/>
      <c r="AQ80" s="129"/>
      <c r="AR80" s="129"/>
      <c r="AS80" s="145"/>
      <c r="AT80" s="129"/>
      <c r="AU80" s="150"/>
      <c r="AV80" s="150" t="str">
        <f t="shared" ref="AV80:AV101" ca="1" si="26">IF(OFFSET(X80,0,3)="", "", IF(OR(OFFSET(J80,0,-1)="Individual", OFFSET(J80,0,-1)="Non Staff Traveller", OFFSET(J80,0,-1)="Petty Cash"), "No", "Yes"))</f>
        <v/>
      </c>
      <c r="AW80" s="150"/>
      <c r="AX80" s="150"/>
      <c r="AY80" s="151"/>
      <c r="AZ80" s="136" t="str">
        <f t="shared" ref="AZ80:AZ101" ca="1" si="27">IF(OFFSET(AZ80,0,-22,)="","",OFFSET(AZ80,0,-22,))</f>
        <v/>
      </c>
      <c r="BA80" s="152" t="str">
        <f t="shared" ca="1" si="23"/>
        <v/>
      </c>
      <c r="BB80" s="152" t="str">
        <f t="shared" ca="1" si="23"/>
        <v/>
      </c>
      <c r="BC80" s="152" t="str">
        <f t="shared" ca="1" si="23"/>
        <v/>
      </c>
      <c r="BD80" s="152" t="str">
        <f t="shared" ca="1" si="23"/>
        <v/>
      </c>
      <c r="BE80" s="136" t="str">
        <f t="shared" ca="1" si="22"/>
        <v/>
      </c>
      <c r="BF80" s="136" t="str">
        <f t="shared" ref="BF80:BF101" ca="1" si="28">IF(OFFSET(BF80,0,-14)="","",IF(NOT(OFFSET(J80,0,-1)="Non Staff Traveller"),"E-mail",""))</f>
        <v/>
      </c>
      <c r="BG80" s="136" t="str">
        <f t="shared" ref="BG80:BG101" ca="1" si="29">IF(OFFSET(BG80,0,-15)="","",IF(NOT(OFFSET(J80,0,-1)="Non Staff Traveller"),OFFSET(BG80,0,-15),""))</f>
        <v/>
      </c>
      <c r="BH80" s="136" t="str">
        <f t="shared" ref="BH80:BH101" ca="1" si="30">IF(OFFSET(BH80,0,-16)="","",IF(OFFSET(J80,0,-1)="Non Staff Traveller","E-mail",""))</f>
        <v/>
      </c>
      <c r="BI80" s="136" t="str">
        <f t="shared" ref="BI80:BI101" ca="1" si="31">IF(OFFSET(BI80,0,-17)="","",IF(OFFSET(J80,0,-1)="Non Staff Traveller",OFFSET(BI80,0,-17),""))</f>
        <v/>
      </c>
      <c r="BJ80" s="150" t="str">
        <f t="shared" ref="BJ80:BJ101" ca="1" si="32">IF(OFFSET(BJ80,0,-17)="","",OFFSET(BJ80,0,-17))</f>
        <v/>
      </c>
      <c r="BK80" s="523" t="str">
        <f t="shared" ref="BK80:BK101" ca="1" si="33">IF(OFFSET(X80,0,3)="", "",IF(OFFSET(J80,0,-1)="BENEFICIARIES (GRANT)", "Receipt",IF(OFFSET(X80,0,2)="Yes", "Receipt", IF(OFFSET(X80,0,2)="No", "[BLANK]", ""))))</f>
        <v/>
      </c>
      <c r="BL80" s="136" t="str">
        <f t="shared" ref="BL80:BL101" ca="1" si="34">IF(BK80="","",BK80)</f>
        <v/>
      </c>
      <c r="BM80" s="134" t="str">
        <f t="shared" ref="BM80:BM101" ca="1" si="35">IF(OFFSET(X80,0,3)="", "",IF(OFFSET(J80,0,-1)="BENEFICIARIES (GRANT)", "Receipt", IF(OFFSET(X80,0,2)="Yes", "Receipt", IF(OFFSET(X80,0,2)="No", "Purchase Order", ""))))</f>
        <v/>
      </c>
      <c r="BN80" s="134" t="str">
        <f ca="1">IFERROR(IF(OFFSET(X80,0,3)="", "", IF(OR(OFFSET(X80,0,2)="Yes",OFFSET(J80,0,-1)="BENEFICIARIES (GRANT)"), IF(OFFSET(X80,0,3)="FAO - HQ and RO", VLOOKUP(OFFSET(X80,0,4), Lists!$B$3:$C$255, 2, FALSE), VLOOKUP(OFFSET(X80,0,3),Lists!$D$3:$E$121,2,FALSE)),"")),"")</f>
        <v/>
      </c>
      <c r="BO80" s="134" t="str">
        <f t="shared" ref="BO80:BQ101" ca="1" si="36">IF(AV80="","",AV80)</f>
        <v/>
      </c>
      <c r="BP80" s="134" t="str">
        <f t="shared" si="36"/>
        <v/>
      </c>
      <c r="BQ80" s="134" t="str">
        <f t="shared" si="36"/>
        <v/>
      </c>
      <c r="BR80" s="134"/>
      <c r="BT80" s="153"/>
      <c r="BU80" s="153"/>
      <c r="BV80" s="154"/>
      <c r="BW80" s="154"/>
      <c r="BX80" s="150"/>
      <c r="BY80" s="150" t="str">
        <f t="shared" ref="BY80:BY101" ca="1" si="37">IF(OFFSET(J80,0,2)="", "", "From Supplier")</f>
        <v/>
      </c>
      <c r="BZ80" s="150" t="str">
        <f t="shared" ref="BZ80:BZ101" ca="1" si="38">IF(OFFSET(J80,0,2)="", "", "File")</f>
        <v/>
      </c>
      <c r="CA80" s="154" t="str">
        <f t="shared" ref="CA80:CA101" ca="1" si="39">IF(OFFSET(AU80,0,-1,)="","","Create")</f>
        <v/>
      </c>
      <c r="CB80" s="150"/>
      <c r="CC80" s="154" t="str">
        <f t="shared" ref="CC80:CC101" ca="1" si="40">IF(OFFSET(AU80,0,-1,)="","","Email for invoices")</f>
        <v/>
      </c>
      <c r="CD80" s="150"/>
    </row>
    <row r="81" spans="1:82" s="40" customFormat="1" x14ac:dyDescent="0.2">
      <c r="A81" s="78"/>
      <c r="B81" s="78"/>
      <c r="C81" s="78"/>
      <c r="D81" s="78"/>
      <c r="E81" s="118" t="str">
        <f t="shared" ca="1" si="24"/>
        <v/>
      </c>
      <c r="F81" s="118" t="str">
        <f ca="1">IFERROR(IF(OFFSET(J81,0,2)="","",IF(OFFSET(J81,0,-1)="","", VLOOKUP(OFFSET(J81,0,-1),Lists!$H$10:$I$15,2,FALSE))),"")</f>
        <v/>
      </c>
      <c r="G81" s="139" t="str">
        <f ca="1">IFERROR(IF(OFFSET(J81,0,8)="","",VLOOKUP(OFFSET(J81,0,8),Lists!$P$3:$Q$16,2,FALSE)),"")</f>
        <v/>
      </c>
      <c r="H81" s="155"/>
      <c r="I81" s="141"/>
      <c r="J81" s="141"/>
      <c r="K81" s="142"/>
      <c r="L81" s="143"/>
      <c r="M81" s="142"/>
      <c r="N81" s="144"/>
      <c r="O81" s="142"/>
      <c r="P81" s="145"/>
      <c r="Q81" s="146"/>
      <c r="R81" s="129"/>
      <c r="S81" s="129"/>
      <c r="T81" s="147"/>
      <c r="U81" s="145" t="str">
        <f ca="1">IF(OFFSET(J81,0,2)="","",IF(OFFSET(J81,0,-1)="","", IF(VLOOKUP(OFFSET(J81,0,-1),Lists!$H$10:$J$15,3,FALSE)=0,"",VLOOKUP(OFFSET(J81,0,-1),Lists!$H$10:$J$15,3,FALSE))))</f>
        <v/>
      </c>
      <c r="V81" s="147"/>
      <c r="W81" s="128"/>
      <c r="X81" s="145"/>
      <c r="Y81" s="142"/>
      <c r="Z81" s="145"/>
      <c r="AA81" s="129"/>
      <c r="AB81" s="129"/>
      <c r="AC81" s="148"/>
      <c r="AD81" s="520" t="str">
        <f t="shared" ca="1" si="25"/>
        <v/>
      </c>
      <c r="AE81" s="147"/>
      <c r="AF81" s="147"/>
      <c r="AG81" s="147"/>
      <c r="AH81" s="147"/>
      <c r="AI81" s="129"/>
      <c r="AJ81" s="129"/>
      <c r="AK81" s="129"/>
      <c r="AL81" s="147"/>
      <c r="AM81" s="149"/>
      <c r="AN81" s="147"/>
      <c r="AO81" s="149"/>
      <c r="AP81" s="147"/>
      <c r="AQ81" s="129"/>
      <c r="AR81" s="129"/>
      <c r="AS81" s="145"/>
      <c r="AT81" s="129"/>
      <c r="AU81" s="150"/>
      <c r="AV81" s="150" t="str">
        <f t="shared" ca="1" si="26"/>
        <v/>
      </c>
      <c r="AW81" s="150"/>
      <c r="AX81" s="150"/>
      <c r="AY81" s="151"/>
      <c r="AZ81" s="136" t="str">
        <f t="shared" ca="1" si="27"/>
        <v/>
      </c>
      <c r="BA81" s="152" t="str">
        <f t="shared" ca="1" si="23"/>
        <v/>
      </c>
      <c r="BB81" s="152" t="str">
        <f t="shared" ca="1" si="23"/>
        <v/>
      </c>
      <c r="BC81" s="152" t="str">
        <f t="shared" ca="1" si="23"/>
        <v/>
      </c>
      <c r="BD81" s="152" t="str">
        <f t="shared" ca="1" si="23"/>
        <v/>
      </c>
      <c r="BE81" s="136" t="str">
        <f t="shared" ca="1" si="22"/>
        <v/>
      </c>
      <c r="BF81" s="136" t="str">
        <f t="shared" ca="1" si="28"/>
        <v/>
      </c>
      <c r="BG81" s="136" t="str">
        <f t="shared" ca="1" si="29"/>
        <v/>
      </c>
      <c r="BH81" s="136" t="str">
        <f t="shared" ca="1" si="30"/>
        <v/>
      </c>
      <c r="BI81" s="136" t="str">
        <f t="shared" ca="1" si="31"/>
        <v/>
      </c>
      <c r="BJ81" s="150" t="str">
        <f t="shared" ca="1" si="32"/>
        <v/>
      </c>
      <c r="BK81" s="523" t="str">
        <f t="shared" ca="1" si="33"/>
        <v/>
      </c>
      <c r="BL81" s="136" t="str">
        <f t="shared" ca="1" si="34"/>
        <v/>
      </c>
      <c r="BM81" s="134" t="str">
        <f t="shared" ca="1" si="35"/>
        <v/>
      </c>
      <c r="BN81" s="134" t="str">
        <f ca="1">IFERROR(IF(OFFSET(X81,0,3)="", "", IF(OR(OFFSET(X81,0,2)="Yes",OFFSET(J81,0,-1)="BENEFICIARIES (GRANT)"), IF(OFFSET(X81,0,3)="FAO - HQ and RO", VLOOKUP(OFFSET(X81,0,4), Lists!$B$3:$C$255, 2, FALSE), VLOOKUP(OFFSET(X81,0,3),Lists!$D$3:$E$121,2,FALSE)),"")),"")</f>
        <v/>
      </c>
      <c r="BO81" s="134" t="str">
        <f t="shared" ca="1" si="36"/>
        <v/>
      </c>
      <c r="BP81" s="134" t="str">
        <f t="shared" si="36"/>
        <v/>
      </c>
      <c r="BQ81" s="134" t="str">
        <f t="shared" si="36"/>
        <v/>
      </c>
      <c r="BR81" s="134"/>
      <c r="BT81" s="153"/>
      <c r="BU81" s="153"/>
      <c r="BV81" s="154"/>
      <c r="BW81" s="154"/>
      <c r="BX81" s="150"/>
      <c r="BY81" s="150" t="str">
        <f t="shared" ca="1" si="37"/>
        <v/>
      </c>
      <c r="BZ81" s="150" t="str">
        <f t="shared" ca="1" si="38"/>
        <v/>
      </c>
      <c r="CA81" s="154" t="str">
        <f t="shared" ca="1" si="39"/>
        <v/>
      </c>
      <c r="CB81" s="150"/>
      <c r="CC81" s="154" t="str">
        <f t="shared" ca="1" si="40"/>
        <v/>
      </c>
      <c r="CD81" s="150"/>
    </row>
    <row r="82" spans="1:82" s="40" customFormat="1" x14ac:dyDescent="0.2">
      <c r="A82" s="78"/>
      <c r="B82" s="78"/>
      <c r="C82" s="78"/>
      <c r="D82" s="78"/>
      <c r="E82" s="118" t="str">
        <f t="shared" ca="1" si="24"/>
        <v/>
      </c>
      <c r="F82" s="118" t="str">
        <f ca="1">IFERROR(IF(OFFSET(J82,0,2)="","",IF(OFFSET(J82,0,-1)="","", VLOOKUP(OFFSET(J82,0,-1),Lists!$H$10:$I$15,2,FALSE))),"")</f>
        <v/>
      </c>
      <c r="G82" s="139" t="str">
        <f ca="1">IFERROR(IF(OFFSET(J82,0,8)="","",VLOOKUP(OFFSET(J82,0,8),Lists!$P$3:$Q$16,2,FALSE)),"")</f>
        <v/>
      </c>
      <c r="H82" s="155"/>
      <c r="I82" s="141"/>
      <c r="J82" s="141"/>
      <c r="K82" s="142"/>
      <c r="L82" s="143"/>
      <c r="M82" s="142"/>
      <c r="N82" s="144"/>
      <c r="O82" s="142"/>
      <c r="P82" s="145"/>
      <c r="Q82" s="146"/>
      <c r="R82" s="129"/>
      <c r="S82" s="129"/>
      <c r="T82" s="147"/>
      <c r="U82" s="145" t="str">
        <f ca="1">IF(OFFSET(J82,0,2)="","",IF(OFFSET(J82,0,-1)="","", IF(VLOOKUP(OFFSET(J82,0,-1),Lists!$H$10:$J$15,3,FALSE)=0,"",VLOOKUP(OFFSET(J82,0,-1),Lists!$H$10:$J$15,3,FALSE))))</f>
        <v/>
      </c>
      <c r="V82" s="147"/>
      <c r="W82" s="128"/>
      <c r="X82" s="145"/>
      <c r="Y82" s="142"/>
      <c r="Z82" s="145"/>
      <c r="AA82" s="129"/>
      <c r="AB82" s="129"/>
      <c r="AC82" s="148"/>
      <c r="AD82" s="520" t="str">
        <f t="shared" ca="1" si="25"/>
        <v/>
      </c>
      <c r="AE82" s="147"/>
      <c r="AF82" s="147"/>
      <c r="AG82" s="147"/>
      <c r="AH82" s="147"/>
      <c r="AI82" s="129"/>
      <c r="AJ82" s="129"/>
      <c r="AK82" s="129"/>
      <c r="AL82" s="147"/>
      <c r="AM82" s="149"/>
      <c r="AN82" s="147"/>
      <c r="AO82" s="149"/>
      <c r="AP82" s="147"/>
      <c r="AQ82" s="129"/>
      <c r="AR82" s="129"/>
      <c r="AS82" s="145"/>
      <c r="AT82" s="129"/>
      <c r="AU82" s="150"/>
      <c r="AV82" s="150" t="str">
        <f t="shared" ca="1" si="26"/>
        <v/>
      </c>
      <c r="AW82" s="150"/>
      <c r="AX82" s="150"/>
      <c r="AY82" s="151"/>
      <c r="AZ82" s="136" t="str">
        <f t="shared" ca="1" si="27"/>
        <v/>
      </c>
      <c r="BA82" s="152" t="str">
        <f t="shared" ca="1" si="23"/>
        <v/>
      </c>
      <c r="BB82" s="152" t="str">
        <f t="shared" ca="1" si="23"/>
        <v/>
      </c>
      <c r="BC82" s="152" t="str">
        <f t="shared" ca="1" si="23"/>
        <v/>
      </c>
      <c r="BD82" s="152" t="str">
        <f t="shared" ca="1" si="23"/>
        <v/>
      </c>
      <c r="BE82" s="136" t="str">
        <f t="shared" ca="1" si="22"/>
        <v/>
      </c>
      <c r="BF82" s="136" t="str">
        <f t="shared" ca="1" si="28"/>
        <v/>
      </c>
      <c r="BG82" s="136" t="str">
        <f t="shared" ca="1" si="29"/>
        <v/>
      </c>
      <c r="BH82" s="136" t="str">
        <f t="shared" ca="1" si="30"/>
        <v/>
      </c>
      <c r="BI82" s="136" t="str">
        <f t="shared" ca="1" si="31"/>
        <v/>
      </c>
      <c r="BJ82" s="150" t="str">
        <f t="shared" ca="1" si="32"/>
        <v/>
      </c>
      <c r="BK82" s="523" t="str">
        <f t="shared" ca="1" si="33"/>
        <v/>
      </c>
      <c r="BL82" s="136" t="str">
        <f t="shared" ca="1" si="34"/>
        <v/>
      </c>
      <c r="BM82" s="134" t="str">
        <f t="shared" ca="1" si="35"/>
        <v/>
      </c>
      <c r="BN82" s="134" t="str">
        <f ca="1">IFERROR(IF(OFFSET(X82,0,3)="", "", IF(OR(OFFSET(X82,0,2)="Yes",OFFSET(J82,0,-1)="BENEFICIARIES (GRANT)"), IF(OFFSET(X82,0,3)="FAO - HQ and RO", VLOOKUP(OFFSET(X82,0,4), Lists!$B$3:$C$255, 2, FALSE), VLOOKUP(OFFSET(X82,0,3),Lists!$D$3:$E$121,2,FALSE)),"")),"")</f>
        <v/>
      </c>
      <c r="BO82" s="134" t="str">
        <f t="shared" ca="1" si="36"/>
        <v/>
      </c>
      <c r="BP82" s="134" t="str">
        <f t="shared" si="36"/>
        <v/>
      </c>
      <c r="BQ82" s="134" t="str">
        <f t="shared" si="36"/>
        <v/>
      </c>
      <c r="BR82" s="134"/>
      <c r="BT82" s="153"/>
      <c r="BU82" s="153"/>
      <c r="BV82" s="154"/>
      <c r="BW82" s="154"/>
      <c r="BX82" s="150"/>
      <c r="BY82" s="150" t="str">
        <f t="shared" ca="1" si="37"/>
        <v/>
      </c>
      <c r="BZ82" s="150" t="str">
        <f t="shared" ca="1" si="38"/>
        <v/>
      </c>
      <c r="CA82" s="154" t="str">
        <f t="shared" ca="1" si="39"/>
        <v/>
      </c>
      <c r="CB82" s="150"/>
      <c r="CC82" s="154" t="str">
        <f t="shared" ca="1" si="40"/>
        <v/>
      </c>
      <c r="CD82" s="150"/>
    </row>
    <row r="83" spans="1:82" s="40" customFormat="1" x14ac:dyDescent="0.2">
      <c r="A83" s="78"/>
      <c r="B83" s="78"/>
      <c r="C83" s="78"/>
      <c r="D83" s="78"/>
      <c r="E83" s="118" t="str">
        <f t="shared" ca="1" si="24"/>
        <v/>
      </c>
      <c r="F83" s="118" t="str">
        <f ca="1">IFERROR(IF(OFFSET(J83,0,2)="","",IF(OFFSET(J83,0,-1)="","", VLOOKUP(OFFSET(J83,0,-1),Lists!$H$10:$I$15,2,FALSE))),"")</f>
        <v/>
      </c>
      <c r="G83" s="139" t="str">
        <f ca="1">IFERROR(IF(OFFSET(J83,0,8)="","",VLOOKUP(OFFSET(J83,0,8),Lists!$P$3:$Q$16,2,FALSE)),"")</f>
        <v/>
      </c>
      <c r="H83" s="155"/>
      <c r="I83" s="141"/>
      <c r="J83" s="141"/>
      <c r="K83" s="142"/>
      <c r="L83" s="143"/>
      <c r="M83" s="142"/>
      <c r="N83" s="144"/>
      <c r="O83" s="142"/>
      <c r="P83" s="145"/>
      <c r="Q83" s="146"/>
      <c r="R83" s="129"/>
      <c r="S83" s="129"/>
      <c r="T83" s="147"/>
      <c r="U83" s="145" t="str">
        <f ca="1">IF(OFFSET(J83,0,2)="","",IF(OFFSET(J83,0,-1)="","", IF(VLOOKUP(OFFSET(J83,0,-1),Lists!$H$10:$J$15,3,FALSE)=0,"",VLOOKUP(OFFSET(J83,0,-1),Lists!$H$10:$J$15,3,FALSE))))</f>
        <v/>
      </c>
      <c r="V83" s="147"/>
      <c r="W83" s="128"/>
      <c r="X83" s="145"/>
      <c r="Y83" s="142"/>
      <c r="Z83" s="145"/>
      <c r="AA83" s="129"/>
      <c r="AB83" s="129"/>
      <c r="AC83" s="148"/>
      <c r="AD83" s="520" t="str">
        <f t="shared" ca="1" si="25"/>
        <v/>
      </c>
      <c r="AE83" s="147"/>
      <c r="AF83" s="147"/>
      <c r="AG83" s="147"/>
      <c r="AH83" s="147"/>
      <c r="AI83" s="129"/>
      <c r="AJ83" s="129"/>
      <c r="AK83" s="129"/>
      <c r="AL83" s="147"/>
      <c r="AM83" s="149"/>
      <c r="AN83" s="147"/>
      <c r="AO83" s="149"/>
      <c r="AP83" s="147"/>
      <c r="AQ83" s="129"/>
      <c r="AR83" s="129"/>
      <c r="AS83" s="145"/>
      <c r="AT83" s="129"/>
      <c r="AU83" s="150"/>
      <c r="AV83" s="150" t="str">
        <f t="shared" ca="1" si="26"/>
        <v/>
      </c>
      <c r="AW83" s="150"/>
      <c r="AX83" s="150"/>
      <c r="AY83" s="151"/>
      <c r="AZ83" s="136" t="str">
        <f t="shared" ca="1" si="27"/>
        <v/>
      </c>
      <c r="BA83" s="152" t="str">
        <f t="shared" ca="1" si="23"/>
        <v/>
      </c>
      <c r="BB83" s="152" t="str">
        <f t="shared" ca="1" si="23"/>
        <v/>
      </c>
      <c r="BC83" s="152" t="str">
        <f t="shared" ca="1" si="23"/>
        <v/>
      </c>
      <c r="BD83" s="152" t="str">
        <f t="shared" ca="1" si="23"/>
        <v/>
      </c>
      <c r="BE83" s="136" t="str">
        <f t="shared" ca="1" si="22"/>
        <v/>
      </c>
      <c r="BF83" s="136" t="str">
        <f t="shared" ca="1" si="28"/>
        <v/>
      </c>
      <c r="BG83" s="136" t="str">
        <f t="shared" ca="1" si="29"/>
        <v/>
      </c>
      <c r="BH83" s="136" t="str">
        <f t="shared" ca="1" si="30"/>
        <v/>
      </c>
      <c r="BI83" s="136" t="str">
        <f t="shared" ca="1" si="31"/>
        <v/>
      </c>
      <c r="BJ83" s="150" t="str">
        <f t="shared" ca="1" si="32"/>
        <v/>
      </c>
      <c r="BK83" s="523" t="str">
        <f t="shared" ca="1" si="33"/>
        <v/>
      </c>
      <c r="BL83" s="136" t="str">
        <f t="shared" ca="1" si="34"/>
        <v/>
      </c>
      <c r="BM83" s="134" t="str">
        <f t="shared" ca="1" si="35"/>
        <v/>
      </c>
      <c r="BN83" s="134" t="str">
        <f ca="1">IFERROR(IF(OFFSET(X83,0,3)="", "", IF(OR(OFFSET(X83,0,2)="Yes",OFFSET(J83,0,-1)="BENEFICIARIES (GRANT)"), IF(OFFSET(X83,0,3)="FAO - HQ and RO", VLOOKUP(OFFSET(X83,0,4), Lists!$B$3:$C$255, 2, FALSE), VLOOKUP(OFFSET(X83,0,3),Lists!$D$3:$E$121,2,FALSE)),"")),"")</f>
        <v/>
      </c>
      <c r="BO83" s="134" t="str">
        <f t="shared" ca="1" si="36"/>
        <v/>
      </c>
      <c r="BP83" s="134" t="str">
        <f t="shared" si="36"/>
        <v/>
      </c>
      <c r="BQ83" s="134" t="str">
        <f t="shared" si="36"/>
        <v/>
      </c>
      <c r="BR83" s="134"/>
      <c r="BT83" s="153"/>
      <c r="BU83" s="153"/>
      <c r="BV83" s="154"/>
      <c r="BW83" s="154"/>
      <c r="BX83" s="150"/>
      <c r="BY83" s="150" t="str">
        <f t="shared" ca="1" si="37"/>
        <v/>
      </c>
      <c r="BZ83" s="150" t="str">
        <f t="shared" ca="1" si="38"/>
        <v/>
      </c>
      <c r="CA83" s="154" t="str">
        <f t="shared" ca="1" si="39"/>
        <v/>
      </c>
      <c r="CB83" s="150"/>
      <c r="CC83" s="154" t="str">
        <f t="shared" ca="1" si="40"/>
        <v/>
      </c>
      <c r="CD83" s="150"/>
    </row>
    <row r="84" spans="1:82" s="40" customFormat="1" x14ac:dyDescent="0.2">
      <c r="A84" s="78"/>
      <c r="B84" s="78"/>
      <c r="C84" s="78"/>
      <c r="D84" s="78"/>
      <c r="E84" s="118" t="str">
        <f t="shared" ca="1" si="24"/>
        <v/>
      </c>
      <c r="F84" s="118" t="str">
        <f ca="1">IFERROR(IF(OFFSET(J84,0,2)="","",IF(OFFSET(J84,0,-1)="","", VLOOKUP(OFFSET(J84,0,-1),Lists!$H$10:$I$15,2,FALSE))),"")</f>
        <v/>
      </c>
      <c r="G84" s="139" t="str">
        <f ca="1">IFERROR(IF(OFFSET(J84,0,8)="","",VLOOKUP(OFFSET(J84,0,8),Lists!$P$3:$Q$16,2,FALSE)),"")</f>
        <v/>
      </c>
      <c r="H84" s="155"/>
      <c r="I84" s="141"/>
      <c r="J84" s="141"/>
      <c r="K84" s="142"/>
      <c r="L84" s="143"/>
      <c r="M84" s="142"/>
      <c r="N84" s="144"/>
      <c r="O84" s="142"/>
      <c r="P84" s="145"/>
      <c r="Q84" s="146"/>
      <c r="R84" s="129"/>
      <c r="S84" s="129"/>
      <c r="T84" s="147"/>
      <c r="U84" s="145" t="str">
        <f ca="1">IF(OFFSET(J84,0,2)="","",IF(OFFSET(J84,0,-1)="","", IF(VLOOKUP(OFFSET(J84,0,-1),Lists!$H$10:$J$15,3,FALSE)=0,"",VLOOKUP(OFFSET(J84,0,-1),Lists!$H$10:$J$15,3,FALSE))))</f>
        <v/>
      </c>
      <c r="V84" s="147"/>
      <c r="W84" s="128"/>
      <c r="X84" s="145"/>
      <c r="Y84" s="142"/>
      <c r="Z84" s="145"/>
      <c r="AA84" s="129"/>
      <c r="AB84" s="129"/>
      <c r="AC84" s="148"/>
      <c r="AD84" s="520" t="str">
        <f t="shared" ca="1" si="25"/>
        <v/>
      </c>
      <c r="AE84" s="147"/>
      <c r="AF84" s="147"/>
      <c r="AG84" s="147"/>
      <c r="AH84" s="147"/>
      <c r="AI84" s="129"/>
      <c r="AJ84" s="129"/>
      <c r="AK84" s="129"/>
      <c r="AL84" s="147"/>
      <c r="AM84" s="149"/>
      <c r="AN84" s="147"/>
      <c r="AO84" s="149"/>
      <c r="AP84" s="147"/>
      <c r="AQ84" s="129"/>
      <c r="AR84" s="129"/>
      <c r="AS84" s="145"/>
      <c r="AT84" s="129"/>
      <c r="AU84" s="150"/>
      <c r="AV84" s="150" t="str">
        <f t="shared" ca="1" si="26"/>
        <v/>
      </c>
      <c r="AW84" s="150"/>
      <c r="AX84" s="150"/>
      <c r="AY84" s="151"/>
      <c r="AZ84" s="136" t="str">
        <f t="shared" ca="1" si="27"/>
        <v/>
      </c>
      <c r="BA84" s="152" t="str">
        <f t="shared" ca="1" si="23"/>
        <v/>
      </c>
      <c r="BB84" s="152" t="str">
        <f t="shared" ca="1" si="23"/>
        <v/>
      </c>
      <c r="BC84" s="152" t="str">
        <f t="shared" ca="1" si="23"/>
        <v/>
      </c>
      <c r="BD84" s="152" t="str">
        <f t="shared" ca="1" si="23"/>
        <v/>
      </c>
      <c r="BE84" s="136" t="str">
        <f t="shared" ca="1" si="22"/>
        <v/>
      </c>
      <c r="BF84" s="136" t="str">
        <f t="shared" ca="1" si="28"/>
        <v/>
      </c>
      <c r="BG84" s="136" t="str">
        <f t="shared" ca="1" si="29"/>
        <v/>
      </c>
      <c r="BH84" s="136" t="str">
        <f t="shared" ca="1" si="30"/>
        <v/>
      </c>
      <c r="BI84" s="136" t="str">
        <f t="shared" ca="1" si="31"/>
        <v/>
      </c>
      <c r="BJ84" s="150" t="str">
        <f t="shared" ca="1" si="32"/>
        <v/>
      </c>
      <c r="BK84" s="523" t="str">
        <f t="shared" ca="1" si="33"/>
        <v/>
      </c>
      <c r="BL84" s="136" t="str">
        <f t="shared" ca="1" si="34"/>
        <v/>
      </c>
      <c r="BM84" s="134" t="str">
        <f t="shared" ca="1" si="35"/>
        <v/>
      </c>
      <c r="BN84" s="134" t="str">
        <f ca="1">IFERROR(IF(OFFSET(X84,0,3)="", "", IF(OR(OFFSET(X84,0,2)="Yes",OFFSET(J84,0,-1)="BENEFICIARIES (GRANT)"), IF(OFFSET(X84,0,3)="FAO - HQ and RO", VLOOKUP(OFFSET(X84,0,4), Lists!$B$3:$C$255, 2, FALSE), VLOOKUP(OFFSET(X84,0,3),Lists!$D$3:$E$121,2,FALSE)),"")),"")</f>
        <v/>
      </c>
      <c r="BO84" s="134" t="str">
        <f t="shared" ca="1" si="36"/>
        <v/>
      </c>
      <c r="BP84" s="134" t="str">
        <f t="shared" si="36"/>
        <v/>
      </c>
      <c r="BQ84" s="134" t="str">
        <f t="shared" si="36"/>
        <v/>
      </c>
      <c r="BR84" s="134"/>
      <c r="BT84" s="153"/>
      <c r="BU84" s="153"/>
      <c r="BV84" s="154"/>
      <c r="BW84" s="154"/>
      <c r="BX84" s="150"/>
      <c r="BY84" s="150" t="str">
        <f t="shared" ca="1" si="37"/>
        <v/>
      </c>
      <c r="BZ84" s="150" t="str">
        <f t="shared" ca="1" si="38"/>
        <v/>
      </c>
      <c r="CA84" s="154" t="str">
        <f t="shared" ca="1" si="39"/>
        <v/>
      </c>
      <c r="CB84" s="150"/>
      <c r="CC84" s="154" t="str">
        <f t="shared" ca="1" si="40"/>
        <v/>
      </c>
      <c r="CD84" s="150"/>
    </row>
    <row r="85" spans="1:82" s="40" customFormat="1" x14ac:dyDescent="0.2">
      <c r="A85" s="78"/>
      <c r="B85" s="78"/>
      <c r="C85" s="78"/>
      <c r="D85" s="78"/>
      <c r="E85" s="118" t="str">
        <f t="shared" ca="1" si="24"/>
        <v/>
      </c>
      <c r="F85" s="118" t="str">
        <f ca="1">IFERROR(IF(OFFSET(J85,0,2)="","",IF(OFFSET(J85,0,-1)="","", VLOOKUP(OFFSET(J85,0,-1),Lists!$H$10:$I$15,2,FALSE))),"")</f>
        <v/>
      </c>
      <c r="G85" s="139" t="str">
        <f ca="1">IFERROR(IF(OFFSET(J85,0,8)="","",VLOOKUP(OFFSET(J85,0,8),Lists!$P$3:$Q$16,2,FALSE)),"")</f>
        <v/>
      </c>
      <c r="H85" s="155"/>
      <c r="I85" s="141"/>
      <c r="J85" s="141"/>
      <c r="K85" s="142"/>
      <c r="L85" s="143"/>
      <c r="M85" s="142"/>
      <c r="N85" s="144"/>
      <c r="O85" s="142"/>
      <c r="P85" s="145"/>
      <c r="Q85" s="146"/>
      <c r="R85" s="129"/>
      <c r="S85" s="129"/>
      <c r="T85" s="147"/>
      <c r="U85" s="145" t="str">
        <f ca="1">IF(OFFSET(J85,0,2)="","",IF(OFFSET(J85,0,-1)="","", IF(VLOOKUP(OFFSET(J85,0,-1),Lists!$H$10:$J$15,3,FALSE)=0,"",VLOOKUP(OFFSET(J85,0,-1),Lists!$H$10:$J$15,3,FALSE))))</f>
        <v/>
      </c>
      <c r="V85" s="147"/>
      <c r="W85" s="128"/>
      <c r="X85" s="145"/>
      <c r="Y85" s="142"/>
      <c r="Z85" s="145"/>
      <c r="AA85" s="129"/>
      <c r="AB85" s="129"/>
      <c r="AC85" s="148"/>
      <c r="AD85" s="520" t="str">
        <f t="shared" ca="1" si="25"/>
        <v/>
      </c>
      <c r="AE85" s="147"/>
      <c r="AF85" s="147"/>
      <c r="AG85" s="147"/>
      <c r="AH85" s="147"/>
      <c r="AI85" s="129"/>
      <c r="AJ85" s="129"/>
      <c r="AK85" s="129"/>
      <c r="AL85" s="147"/>
      <c r="AM85" s="149"/>
      <c r="AN85" s="147"/>
      <c r="AO85" s="149"/>
      <c r="AP85" s="147"/>
      <c r="AQ85" s="129"/>
      <c r="AR85" s="129"/>
      <c r="AS85" s="145"/>
      <c r="AT85" s="129"/>
      <c r="AU85" s="150"/>
      <c r="AV85" s="150" t="str">
        <f t="shared" ca="1" si="26"/>
        <v/>
      </c>
      <c r="AW85" s="150"/>
      <c r="AX85" s="150"/>
      <c r="AY85" s="151"/>
      <c r="AZ85" s="136" t="str">
        <f t="shared" ca="1" si="27"/>
        <v/>
      </c>
      <c r="BA85" s="152" t="str">
        <f t="shared" ca="1" si="23"/>
        <v/>
      </c>
      <c r="BB85" s="152" t="str">
        <f t="shared" ca="1" si="23"/>
        <v/>
      </c>
      <c r="BC85" s="152" t="str">
        <f t="shared" ca="1" si="23"/>
        <v/>
      </c>
      <c r="BD85" s="152" t="str">
        <f t="shared" ca="1" si="23"/>
        <v/>
      </c>
      <c r="BE85" s="136" t="str">
        <f t="shared" ca="1" si="22"/>
        <v/>
      </c>
      <c r="BF85" s="136" t="str">
        <f t="shared" ca="1" si="28"/>
        <v/>
      </c>
      <c r="BG85" s="136" t="str">
        <f t="shared" ca="1" si="29"/>
        <v/>
      </c>
      <c r="BH85" s="136" t="str">
        <f t="shared" ca="1" si="30"/>
        <v/>
      </c>
      <c r="BI85" s="136" t="str">
        <f t="shared" ca="1" si="31"/>
        <v/>
      </c>
      <c r="BJ85" s="150" t="str">
        <f t="shared" ca="1" si="32"/>
        <v/>
      </c>
      <c r="BK85" s="523" t="str">
        <f t="shared" ca="1" si="33"/>
        <v/>
      </c>
      <c r="BL85" s="136" t="str">
        <f t="shared" ca="1" si="34"/>
        <v/>
      </c>
      <c r="BM85" s="134" t="str">
        <f t="shared" ca="1" si="35"/>
        <v/>
      </c>
      <c r="BN85" s="134" t="str">
        <f ca="1">IFERROR(IF(OFFSET(X85,0,3)="", "", IF(OR(OFFSET(X85,0,2)="Yes",OFFSET(J85,0,-1)="BENEFICIARIES (GRANT)"), IF(OFFSET(X85,0,3)="FAO - HQ and RO", VLOOKUP(OFFSET(X85,0,4), Lists!$B$3:$C$255, 2, FALSE), VLOOKUP(OFFSET(X85,0,3),Lists!$D$3:$E$121,2,FALSE)),"")),"")</f>
        <v/>
      </c>
      <c r="BO85" s="134" t="str">
        <f t="shared" ca="1" si="36"/>
        <v/>
      </c>
      <c r="BP85" s="134" t="str">
        <f t="shared" si="36"/>
        <v/>
      </c>
      <c r="BQ85" s="134" t="str">
        <f t="shared" si="36"/>
        <v/>
      </c>
      <c r="BR85" s="134"/>
      <c r="BT85" s="153"/>
      <c r="BU85" s="153"/>
      <c r="BV85" s="154"/>
      <c r="BW85" s="154"/>
      <c r="BX85" s="150"/>
      <c r="BY85" s="150" t="str">
        <f t="shared" ca="1" si="37"/>
        <v/>
      </c>
      <c r="BZ85" s="150" t="str">
        <f t="shared" ca="1" si="38"/>
        <v/>
      </c>
      <c r="CA85" s="154" t="str">
        <f t="shared" ca="1" si="39"/>
        <v/>
      </c>
      <c r="CB85" s="150"/>
      <c r="CC85" s="154" t="str">
        <f t="shared" ca="1" si="40"/>
        <v/>
      </c>
      <c r="CD85" s="150"/>
    </row>
    <row r="86" spans="1:82" s="40" customFormat="1" x14ac:dyDescent="0.2">
      <c r="A86" s="78"/>
      <c r="B86" s="78"/>
      <c r="C86" s="78"/>
      <c r="D86" s="78"/>
      <c r="E86" s="118" t="str">
        <f t="shared" ca="1" si="24"/>
        <v/>
      </c>
      <c r="F86" s="118" t="str">
        <f ca="1">IFERROR(IF(OFFSET(J86,0,2)="","",IF(OFFSET(J86,0,-1)="","", VLOOKUP(OFFSET(J86,0,-1),Lists!$H$10:$I$15,2,FALSE))),"")</f>
        <v/>
      </c>
      <c r="G86" s="139" t="str">
        <f ca="1">IFERROR(IF(OFFSET(J86,0,8)="","",VLOOKUP(OFFSET(J86,0,8),Lists!$P$3:$Q$16,2,FALSE)),"")</f>
        <v/>
      </c>
      <c r="H86" s="155"/>
      <c r="I86" s="141"/>
      <c r="J86" s="141"/>
      <c r="K86" s="142"/>
      <c r="L86" s="143"/>
      <c r="M86" s="142"/>
      <c r="N86" s="144"/>
      <c r="O86" s="142"/>
      <c r="P86" s="145"/>
      <c r="Q86" s="146"/>
      <c r="R86" s="129"/>
      <c r="S86" s="129"/>
      <c r="T86" s="147"/>
      <c r="U86" s="145" t="str">
        <f ca="1">IF(OFFSET(J86,0,2)="","",IF(OFFSET(J86,0,-1)="","", IF(VLOOKUP(OFFSET(J86,0,-1),Lists!$H$10:$J$15,3,FALSE)=0,"",VLOOKUP(OFFSET(J86,0,-1),Lists!$H$10:$J$15,3,FALSE))))</f>
        <v/>
      </c>
      <c r="V86" s="147"/>
      <c r="W86" s="128"/>
      <c r="X86" s="145"/>
      <c r="Y86" s="142"/>
      <c r="Z86" s="145"/>
      <c r="AA86" s="129"/>
      <c r="AB86" s="129"/>
      <c r="AC86" s="148"/>
      <c r="AD86" s="520" t="str">
        <f t="shared" ca="1" si="25"/>
        <v/>
      </c>
      <c r="AE86" s="147"/>
      <c r="AF86" s="147"/>
      <c r="AG86" s="147"/>
      <c r="AH86" s="147"/>
      <c r="AI86" s="129"/>
      <c r="AJ86" s="129"/>
      <c r="AK86" s="129"/>
      <c r="AL86" s="147"/>
      <c r="AM86" s="149"/>
      <c r="AN86" s="147"/>
      <c r="AO86" s="149"/>
      <c r="AP86" s="147"/>
      <c r="AQ86" s="129"/>
      <c r="AR86" s="129"/>
      <c r="AS86" s="145"/>
      <c r="AT86" s="129"/>
      <c r="AU86" s="150"/>
      <c r="AV86" s="150" t="str">
        <f t="shared" ca="1" si="26"/>
        <v/>
      </c>
      <c r="AW86" s="150"/>
      <c r="AX86" s="150"/>
      <c r="AY86" s="151"/>
      <c r="AZ86" s="136" t="str">
        <f t="shared" ca="1" si="27"/>
        <v/>
      </c>
      <c r="BA86" s="152" t="str">
        <f t="shared" ca="1" si="23"/>
        <v/>
      </c>
      <c r="BB86" s="152" t="str">
        <f t="shared" ca="1" si="23"/>
        <v/>
      </c>
      <c r="BC86" s="152" t="str">
        <f t="shared" ca="1" si="23"/>
        <v/>
      </c>
      <c r="BD86" s="152" t="str">
        <f t="shared" ca="1" si="23"/>
        <v/>
      </c>
      <c r="BE86" s="136" t="str">
        <f t="shared" ca="1" si="22"/>
        <v/>
      </c>
      <c r="BF86" s="136" t="str">
        <f t="shared" ca="1" si="28"/>
        <v/>
      </c>
      <c r="BG86" s="136" t="str">
        <f t="shared" ca="1" si="29"/>
        <v/>
      </c>
      <c r="BH86" s="136" t="str">
        <f t="shared" ca="1" si="30"/>
        <v/>
      </c>
      <c r="BI86" s="136" t="str">
        <f t="shared" ca="1" si="31"/>
        <v/>
      </c>
      <c r="BJ86" s="150" t="str">
        <f t="shared" ca="1" si="32"/>
        <v/>
      </c>
      <c r="BK86" s="523" t="str">
        <f t="shared" ca="1" si="33"/>
        <v/>
      </c>
      <c r="BL86" s="136" t="str">
        <f t="shared" ca="1" si="34"/>
        <v/>
      </c>
      <c r="BM86" s="134" t="str">
        <f t="shared" ca="1" si="35"/>
        <v/>
      </c>
      <c r="BN86" s="134" t="str">
        <f ca="1">IFERROR(IF(OFFSET(X86,0,3)="", "", IF(OR(OFFSET(X86,0,2)="Yes",OFFSET(J86,0,-1)="BENEFICIARIES (GRANT)"), IF(OFFSET(X86,0,3)="FAO - HQ and RO", VLOOKUP(OFFSET(X86,0,4), Lists!$B$3:$C$255, 2, FALSE), VLOOKUP(OFFSET(X86,0,3),Lists!$D$3:$E$121,2,FALSE)),"")),"")</f>
        <v/>
      </c>
      <c r="BO86" s="134" t="str">
        <f t="shared" ca="1" si="36"/>
        <v/>
      </c>
      <c r="BP86" s="134" t="str">
        <f t="shared" si="36"/>
        <v/>
      </c>
      <c r="BQ86" s="134" t="str">
        <f t="shared" si="36"/>
        <v/>
      </c>
      <c r="BR86" s="134"/>
      <c r="BT86" s="153"/>
      <c r="BU86" s="153"/>
      <c r="BV86" s="154"/>
      <c r="BW86" s="154"/>
      <c r="BX86" s="150"/>
      <c r="BY86" s="150" t="str">
        <f t="shared" ca="1" si="37"/>
        <v/>
      </c>
      <c r="BZ86" s="150" t="str">
        <f t="shared" ca="1" si="38"/>
        <v/>
      </c>
      <c r="CA86" s="154" t="str">
        <f t="shared" ca="1" si="39"/>
        <v/>
      </c>
      <c r="CB86" s="150"/>
      <c r="CC86" s="154" t="str">
        <f t="shared" ca="1" si="40"/>
        <v/>
      </c>
      <c r="CD86" s="150"/>
    </row>
    <row r="87" spans="1:82" s="40" customFormat="1" x14ac:dyDescent="0.2">
      <c r="A87" s="78"/>
      <c r="B87" s="78"/>
      <c r="C87" s="78"/>
      <c r="D87" s="78"/>
      <c r="E87" s="118" t="str">
        <f t="shared" ca="1" si="24"/>
        <v/>
      </c>
      <c r="F87" s="118" t="str">
        <f ca="1">IFERROR(IF(OFFSET(J87,0,2)="","",IF(OFFSET(J87,0,-1)="","", VLOOKUP(OFFSET(J87,0,-1),Lists!$H$10:$I$15,2,FALSE))),"")</f>
        <v/>
      </c>
      <c r="G87" s="139" t="str">
        <f ca="1">IFERROR(IF(OFFSET(J87,0,8)="","",VLOOKUP(OFFSET(J87,0,8),Lists!$P$3:$Q$16,2,FALSE)),"")</f>
        <v/>
      </c>
      <c r="H87" s="155"/>
      <c r="I87" s="141"/>
      <c r="J87" s="141"/>
      <c r="K87" s="142"/>
      <c r="L87" s="143"/>
      <c r="M87" s="142"/>
      <c r="N87" s="144"/>
      <c r="O87" s="142"/>
      <c r="P87" s="145"/>
      <c r="Q87" s="146"/>
      <c r="R87" s="129"/>
      <c r="S87" s="129"/>
      <c r="T87" s="147"/>
      <c r="U87" s="145" t="str">
        <f ca="1">IF(OFFSET(J87,0,2)="","",IF(OFFSET(J87,0,-1)="","", IF(VLOOKUP(OFFSET(J87,0,-1),Lists!$H$10:$J$15,3,FALSE)=0,"",VLOOKUP(OFFSET(J87,0,-1),Lists!$H$10:$J$15,3,FALSE))))</f>
        <v/>
      </c>
      <c r="V87" s="147"/>
      <c r="W87" s="128"/>
      <c r="X87" s="145"/>
      <c r="Y87" s="142"/>
      <c r="Z87" s="145"/>
      <c r="AA87" s="129"/>
      <c r="AB87" s="129"/>
      <c r="AC87" s="148"/>
      <c r="AD87" s="520" t="str">
        <f t="shared" ca="1" si="25"/>
        <v/>
      </c>
      <c r="AE87" s="147"/>
      <c r="AF87" s="147"/>
      <c r="AG87" s="147"/>
      <c r="AH87" s="147"/>
      <c r="AI87" s="129"/>
      <c r="AJ87" s="129"/>
      <c r="AK87" s="129"/>
      <c r="AL87" s="147"/>
      <c r="AM87" s="149"/>
      <c r="AN87" s="147"/>
      <c r="AO87" s="149"/>
      <c r="AP87" s="147"/>
      <c r="AQ87" s="129"/>
      <c r="AR87" s="129"/>
      <c r="AS87" s="145"/>
      <c r="AT87" s="129"/>
      <c r="AU87" s="150"/>
      <c r="AV87" s="150" t="str">
        <f t="shared" ca="1" si="26"/>
        <v/>
      </c>
      <c r="AW87" s="150"/>
      <c r="AX87" s="150"/>
      <c r="AY87" s="151"/>
      <c r="AZ87" s="136" t="str">
        <f t="shared" ca="1" si="27"/>
        <v/>
      </c>
      <c r="BA87" s="152" t="str">
        <f t="shared" ca="1" si="23"/>
        <v/>
      </c>
      <c r="BB87" s="152" t="str">
        <f t="shared" ca="1" si="23"/>
        <v/>
      </c>
      <c r="BC87" s="152" t="str">
        <f t="shared" ca="1" si="23"/>
        <v/>
      </c>
      <c r="BD87" s="152" t="str">
        <f t="shared" ca="1" si="23"/>
        <v/>
      </c>
      <c r="BE87" s="136" t="str">
        <f t="shared" ca="1" si="22"/>
        <v/>
      </c>
      <c r="BF87" s="136" t="str">
        <f t="shared" ca="1" si="28"/>
        <v/>
      </c>
      <c r="BG87" s="136" t="str">
        <f t="shared" ca="1" si="29"/>
        <v/>
      </c>
      <c r="BH87" s="136" t="str">
        <f t="shared" ca="1" si="30"/>
        <v/>
      </c>
      <c r="BI87" s="136" t="str">
        <f t="shared" ca="1" si="31"/>
        <v/>
      </c>
      <c r="BJ87" s="150" t="str">
        <f t="shared" ca="1" si="32"/>
        <v/>
      </c>
      <c r="BK87" s="523" t="str">
        <f t="shared" ca="1" si="33"/>
        <v/>
      </c>
      <c r="BL87" s="136" t="str">
        <f t="shared" ca="1" si="34"/>
        <v/>
      </c>
      <c r="BM87" s="134" t="str">
        <f t="shared" ca="1" si="35"/>
        <v/>
      </c>
      <c r="BN87" s="134" t="str">
        <f ca="1">IFERROR(IF(OFFSET(X87,0,3)="", "", IF(OR(OFFSET(X87,0,2)="Yes",OFFSET(J87,0,-1)="BENEFICIARIES (GRANT)"), IF(OFFSET(X87,0,3)="FAO - HQ and RO", VLOOKUP(OFFSET(X87,0,4), Lists!$B$3:$C$255, 2, FALSE), VLOOKUP(OFFSET(X87,0,3),Lists!$D$3:$E$121,2,FALSE)),"")),"")</f>
        <v/>
      </c>
      <c r="BO87" s="134" t="str">
        <f t="shared" ca="1" si="36"/>
        <v/>
      </c>
      <c r="BP87" s="134" t="str">
        <f t="shared" si="36"/>
        <v/>
      </c>
      <c r="BQ87" s="134" t="str">
        <f t="shared" si="36"/>
        <v/>
      </c>
      <c r="BR87" s="134"/>
      <c r="BT87" s="153"/>
      <c r="BU87" s="153"/>
      <c r="BV87" s="154"/>
      <c r="BW87" s="154"/>
      <c r="BX87" s="150"/>
      <c r="BY87" s="150" t="str">
        <f t="shared" ca="1" si="37"/>
        <v/>
      </c>
      <c r="BZ87" s="150" t="str">
        <f t="shared" ca="1" si="38"/>
        <v/>
      </c>
      <c r="CA87" s="154" t="str">
        <f t="shared" ca="1" si="39"/>
        <v/>
      </c>
      <c r="CB87" s="150"/>
      <c r="CC87" s="154" t="str">
        <f t="shared" ca="1" si="40"/>
        <v/>
      </c>
      <c r="CD87" s="150"/>
    </row>
    <row r="88" spans="1:82" s="40" customFormat="1" x14ac:dyDescent="0.2">
      <c r="A88" s="78"/>
      <c r="B88" s="78"/>
      <c r="C88" s="78"/>
      <c r="D88" s="78"/>
      <c r="E88" s="118" t="str">
        <f t="shared" ca="1" si="24"/>
        <v/>
      </c>
      <c r="F88" s="118" t="str">
        <f ca="1">IFERROR(IF(OFFSET(J88,0,2)="","",IF(OFFSET(J88,0,-1)="","", VLOOKUP(OFFSET(J88,0,-1),Lists!$H$10:$I$15,2,FALSE))),"")</f>
        <v/>
      </c>
      <c r="G88" s="139" t="str">
        <f ca="1">IFERROR(IF(OFFSET(J88,0,8)="","",VLOOKUP(OFFSET(J88,0,8),Lists!$P$3:$Q$16,2,FALSE)),"")</f>
        <v/>
      </c>
      <c r="H88" s="155"/>
      <c r="I88" s="141"/>
      <c r="J88" s="141"/>
      <c r="K88" s="142"/>
      <c r="L88" s="143"/>
      <c r="M88" s="142"/>
      <c r="N88" s="144"/>
      <c r="O88" s="142"/>
      <c r="P88" s="145"/>
      <c r="Q88" s="146"/>
      <c r="R88" s="129"/>
      <c r="S88" s="129"/>
      <c r="T88" s="147"/>
      <c r="U88" s="145" t="str">
        <f ca="1">IF(OFFSET(J88,0,2)="","",IF(OFFSET(J88,0,-1)="","", IF(VLOOKUP(OFFSET(J88,0,-1),Lists!$H$10:$J$15,3,FALSE)=0,"",VLOOKUP(OFFSET(J88,0,-1),Lists!$H$10:$J$15,3,FALSE))))</f>
        <v/>
      </c>
      <c r="V88" s="147"/>
      <c r="W88" s="128"/>
      <c r="X88" s="145"/>
      <c r="Y88" s="142"/>
      <c r="Z88" s="145"/>
      <c r="AA88" s="129"/>
      <c r="AB88" s="129"/>
      <c r="AC88" s="148"/>
      <c r="AD88" s="520" t="str">
        <f t="shared" ca="1" si="25"/>
        <v/>
      </c>
      <c r="AE88" s="147"/>
      <c r="AF88" s="147"/>
      <c r="AG88" s="147"/>
      <c r="AH88" s="147"/>
      <c r="AI88" s="129"/>
      <c r="AJ88" s="129"/>
      <c r="AK88" s="129"/>
      <c r="AL88" s="147"/>
      <c r="AM88" s="149"/>
      <c r="AN88" s="147"/>
      <c r="AO88" s="149"/>
      <c r="AP88" s="147"/>
      <c r="AQ88" s="129"/>
      <c r="AR88" s="129"/>
      <c r="AS88" s="145"/>
      <c r="AT88" s="129"/>
      <c r="AU88" s="150"/>
      <c r="AV88" s="150" t="str">
        <f t="shared" ca="1" si="26"/>
        <v/>
      </c>
      <c r="AW88" s="150"/>
      <c r="AX88" s="150"/>
      <c r="AY88" s="151"/>
      <c r="AZ88" s="136" t="str">
        <f t="shared" ca="1" si="27"/>
        <v/>
      </c>
      <c r="BA88" s="152" t="str">
        <f t="shared" ca="1" si="23"/>
        <v/>
      </c>
      <c r="BB88" s="152" t="str">
        <f t="shared" ca="1" si="23"/>
        <v/>
      </c>
      <c r="BC88" s="152" t="str">
        <f t="shared" ca="1" si="23"/>
        <v/>
      </c>
      <c r="BD88" s="152" t="str">
        <f t="shared" ca="1" si="23"/>
        <v/>
      </c>
      <c r="BE88" s="136" t="str">
        <f t="shared" ca="1" si="22"/>
        <v/>
      </c>
      <c r="BF88" s="136" t="str">
        <f t="shared" ca="1" si="28"/>
        <v/>
      </c>
      <c r="BG88" s="136" t="str">
        <f t="shared" ca="1" si="29"/>
        <v/>
      </c>
      <c r="BH88" s="136" t="str">
        <f t="shared" ca="1" si="30"/>
        <v/>
      </c>
      <c r="BI88" s="136" t="str">
        <f t="shared" ca="1" si="31"/>
        <v/>
      </c>
      <c r="BJ88" s="150" t="str">
        <f t="shared" ca="1" si="32"/>
        <v/>
      </c>
      <c r="BK88" s="523" t="str">
        <f t="shared" ca="1" si="33"/>
        <v/>
      </c>
      <c r="BL88" s="136" t="str">
        <f t="shared" ca="1" si="34"/>
        <v/>
      </c>
      <c r="BM88" s="134" t="str">
        <f t="shared" ca="1" si="35"/>
        <v/>
      </c>
      <c r="BN88" s="134" t="str">
        <f ca="1">IFERROR(IF(OFFSET(X88,0,3)="", "", IF(OR(OFFSET(X88,0,2)="Yes",OFFSET(J88,0,-1)="BENEFICIARIES (GRANT)"), IF(OFFSET(X88,0,3)="FAO - HQ and RO", VLOOKUP(OFFSET(X88,0,4), Lists!$B$3:$C$255, 2, FALSE), VLOOKUP(OFFSET(X88,0,3),Lists!$D$3:$E$121,2,FALSE)),"")),"")</f>
        <v/>
      </c>
      <c r="BO88" s="134" t="str">
        <f t="shared" ca="1" si="36"/>
        <v/>
      </c>
      <c r="BP88" s="134" t="str">
        <f t="shared" si="36"/>
        <v/>
      </c>
      <c r="BQ88" s="134" t="str">
        <f t="shared" si="36"/>
        <v/>
      </c>
      <c r="BR88" s="134"/>
      <c r="BT88" s="153"/>
      <c r="BU88" s="153"/>
      <c r="BV88" s="154"/>
      <c r="BW88" s="154"/>
      <c r="BX88" s="150"/>
      <c r="BY88" s="150" t="str">
        <f t="shared" ca="1" si="37"/>
        <v/>
      </c>
      <c r="BZ88" s="150" t="str">
        <f t="shared" ca="1" si="38"/>
        <v/>
      </c>
      <c r="CA88" s="154" t="str">
        <f t="shared" ca="1" si="39"/>
        <v/>
      </c>
      <c r="CB88" s="150"/>
      <c r="CC88" s="154" t="str">
        <f t="shared" ca="1" si="40"/>
        <v/>
      </c>
      <c r="CD88" s="150"/>
    </row>
    <row r="89" spans="1:82" s="40" customFormat="1" x14ac:dyDescent="0.2">
      <c r="A89" s="78"/>
      <c r="B89" s="78"/>
      <c r="C89" s="78"/>
      <c r="D89" s="78"/>
      <c r="E89" s="118" t="str">
        <f t="shared" ca="1" si="24"/>
        <v/>
      </c>
      <c r="F89" s="118" t="str">
        <f ca="1">IFERROR(IF(OFFSET(J89,0,2)="","",IF(OFFSET(J89,0,-1)="","", VLOOKUP(OFFSET(J89,0,-1),Lists!$H$10:$I$15,2,FALSE))),"")</f>
        <v/>
      </c>
      <c r="G89" s="139" t="str">
        <f ca="1">IFERROR(IF(OFFSET(J89,0,8)="","",VLOOKUP(OFFSET(J89,0,8),Lists!$P$3:$Q$16,2,FALSE)),"")</f>
        <v/>
      </c>
      <c r="H89" s="155"/>
      <c r="I89" s="141"/>
      <c r="J89" s="141"/>
      <c r="K89" s="142"/>
      <c r="L89" s="143"/>
      <c r="M89" s="142"/>
      <c r="N89" s="144"/>
      <c r="O89" s="142"/>
      <c r="P89" s="145"/>
      <c r="Q89" s="146"/>
      <c r="R89" s="129"/>
      <c r="S89" s="129"/>
      <c r="T89" s="147"/>
      <c r="U89" s="145" t="str">
        <f ca="1">IF(OFFSET(J89,0,2)="","",IF(OFFSET(J89,0,-1)="","", IF(VLOOKUP(OFFSET(J89,0,-1),Lists!$H$10:$J$15,3,FALSE)=0,"",VLOOKUP(OFFSET(J89,0,-1),Lists!$H$10:$J$15,3,FALSE))))</f>
        <v/>
      </c>
      <c r="V89" s="147"/>
      <c r="W89" s="128"/>
      <c r="X89" s="145"/>
      <c r="Y89" s="142"/>
      <c r="Z89" s="145"/>
      <c r="AA89" s="129"/>
      <c r="AB89" s="129"/>
      <c r="AC89" s="148"/>
      <c r="AD89" s="520" t="str">
        <f t="shared" ca="1" si="25"/>
        <v/>
      </c>
      <c r="AE89" s="147"/>
      <c r="AF89" s="147"/>
      <c r="AG89" s="147"/>
      <c r="AH89" s="147"/>
      <c r="AI89" s="129"/>
      <c r="AJ89" s="129"/>
      <c r="AK89" s="129"/>
      <c r="AL89" s="147"/>
      <c r="AM89" s="149"/>
      <c r="AN89" s="147"/>
      <c r="AO89" s="149"/>
      <c r="AP89" s="147"/>
      <c r="AQ89" s="129"/>
      <c r="AR89" s="129"/>
      <c r="AS89" s="145"/>
      <c r="AT89" s="129"/>
      <c r="AU89" s="150"/>
      <c r="AV89" s="150" t="str">
        <f t="shared" ca="1" si="26"/>
        <v/>
      </c>
      <c r="AW89" s="150"/>
      <c r="AX89" s="150"/>
      <c r="AY89" s="151"/>
      <c r="AZ89" s="136" t="str">
        <f t="shared" ca="1" si="27"/>
        <v/>
      </c>
      <c r="BA89" s="152" t="str">
        <f t="shared" ca="1" si="23"/>
        <v/>
      </c>
      <c r="BB89" s="152" t="str">
        <f t="shared" ca="1" si="23"/>
        <v/>
      </c>
      <c r="BC89" s="152" t="str">
        <f t="shared" ca="1" si="23"/>
        <v/>
      </c>
      <c r="BD89" s="152" t="str">
        <f t="shared" ca="1" si="23"/>
        <v/>
      </c>
      <c r="BE89" s="136" t="str">
        <f t="shared" ca="1" si="22"/>
        <v/>
      </c>
      <c r="BF89" s="136" t="str">
        <f t="shared" ca="1" si="28"/>
        <v/>
      </c>
      <c r="BG89" s="136" t="str">
        <f t="shared" ca="1" si="29"/>
        <v/>
      </c>
      <c r="BH89" s="136" t="str">
        <f t="shared" ca="1" si="30"/>
        <v/>
      </c>
      <c r="BI89" s="136" t="str">
        <f t="shared" ca="1" si="31"/>
        <v/>
      </c>
      <c r="BJ89" s="150" t="str">
        <f t="shared" ca="1" si="32"/>
        <v/>
      </c>
      <c r="BK89" s="523" t="str">
        <f t="shared" ca="1" si="33"/>
        <v/>
      </c>
      <c r="BL89" s="136" t="str">
        <f t="shared" ca="1" si="34"/>
        <v/>
      </c>
      <c r="BM89" s="134" t="str">
        <f t="shared" ca="1" si="35"/>
        <v/>
      </c>
      <c r="BN89" s="134" t="str">
        <f ca="1">IFERROR(IF(OFFSET(X89,0,3)="", "", IF(OR(OFFSET(X89,0,2)="Yes",OFFSET(J89,0,-1)="BENEFICIARIES (GRANT)"), IF(OFFSET(X89,0,3)="FAO - HQ and RO", VLOOKUP(OFFSET(X89,0,4), Lists!$B$3:$C$255, 2, FALSE), VLOOKUP(OFFSET(X89,0,3),Lists!$D$3:$E$121,2,FALSE)),"")),"")</f>
        <v/>
      </c>
      <c r="BO89" s="134" t="str">
        <f t="shared" ca="1" si="36"/>
        <v/>
      </c>
      <c r="BP89" s="134" t="str">
        <f t="shared" si="36"/>
        <v/>
      </c>
      <c r="BQ89" s="134" t="str">
        <f t="shared" si="36"/>
        <v/>
      </c>
      <c r="BR89" s="134"/>
      <c r="BT89" s="153"/>
      <c r="BU89" s="153"/>
      <c r="BV89" s="154"/>
      <c r="BW89" s="154"/>
      <c r="BX89" s="150"/>
      <c r="BY89" s="150" t="str">
        <f t="shared" ca="1" si="37"/>
        <v/>
      </c>
      <c r="BZ89" s="150" t="str">
        <f t="shared" ca="1" si="38"/>
        <v/>
      </c>
      <c r="CA89" s="154" t="str">
        <f t="shared" ca="1" si="39"/>
        <v/>
      </c>
      <c r="CB89" s="150"/>
      <c r="CC89" s="154" t="str">
        <f t="shared" ca="1" si="40"/>
        <v/>
      </c>
      <c r="CD89" s="150"/>
    </row>
    <row r="90" spans="1:82" s="40" customFormat="1" x14ac:dyDescent="0.2">
      <c r="A90" s="78"/>
      <c r="B90" s="78"/>
      <c r="C90" s="78"/>
      <c r="D90" s="78"/>
      <c r="E90" s="118" t="str">
        <f t="shared" ca="1" si="24"/>
        <v/>
      </c>
      <c r="F90" s="118" t="str">
        <f ca="1">IFERROR(IF(OFFSET(J90,0,2)="","",IF(OFFSET(J90,0,-1)="","", VLOOKUP(OFFSET(J90,0,-1),Lists!$H$10:$I$15,2,FALSE))),"")</f>
        <v/>
      </c>
      <c r="G90" s="139" t="str">
        <f ca="1">IFERROR(IF(OFFSET(J90,0,8)="","",VLOOKUP(OFFSET(J90,0,8),Lists!$P$3:$Q$16,2,FALSE)),"")</f>
        <v/>
      </c>
      <c r="H90" s="155"/>
      <c r="I90" s="141"/>
      <c r="J90" s="141"/>
      <c r="K90" s="142"/>
      <c r="L90" s="143"/>
      <c r="M90" s="142"/>
      <c r="N90" s="144"/>
      <c r="O90" s="142"/>
      <c r="P90" s="145"/>
      <c r="Q90" s="146"/>
      <c r="R90" s="129"/>
      <c r="S90" s="129"/>
      <c r="T90" s="147"/>
      <c r="U90" s="145" t="str">
        <f ca="1">IF(OFFSET(J90,0,2)="","",IF(OFFSET(J90,0,-1)="","", IF(VLOOKUP(OFFSET(J90,0,-1),Lists!$H$10:$J$15,3,FALSE)=0,"",VLOOKUP(OFFSET(J90,0,-1),Lists!$H$10:$J$15,3,FALSE))))</f>
        <v/>
      </c>
      <c r="V90" s="147"/>
      <c r="W90" s="128"/>
      <c r="X90" s="145"/>
      <c r="Y90" s="142"/>
      <c r="Z90" s="145"/>
      <c r="AA90" s="129"/>
      <c r="AB90" s="129"/>
      <c r="AC90" s="148"/>
      <c r="AD90" s="520" t="str">
        <f t="shared" ca="1" si="25"/>
        <v/>
      </c>
      <c r="AE90" s="147"/>
      <c r="AF90" s="147"/>
      <c r="AG90" s="147"/>
      <c r="AH90" s="147"/>
      <c r="AI90" s="129"/>
      <c r="AJ90" s="129"/>
      <c r="AK90" s="129"/>
      <c r="AL90" s="147"/>
      <c r="AM90" s="149"/>
      <c r="AN90" s="147"/>
      <c r="AO90" s="149"/>
      <c r="AP90" s="147"/>
      <c r="AQ90" s="129"/>
      <c r="AR90" s="129"/>
      <c r="AS90" s="145"/>
      <c r="AT90" s="129"/>
      <c r="AU90" s="150"/>
      <c r="AV90" s="150" t="str">
        <f t="shared" ca="1" si="26"/>
        <v/>
      </c>
      <c r="AW90" s="150"/>
      <c r="AX90" s="150"/>
      <c r="AY90" s="151"/>
      <c r="AZ90" s="136" t="str">
        <f t="shared" ca="1" si="27"/>
        <v/>
      </c>
      <c r="BA90" s="152" t="str">
        <f t="shared" ca="1" si="23"/>
        <v/>
      </c>
      <c r="BB90" s="152" t="str">
        <f t="shared" ca="1" si="23"/>
        <v/>
      </c>
      <c r="BC90" s="152" t="str">
        <f t="shared" ca="1" si="23"/>
        <v/>
      </c>
      <c r="BD90" s="152" t="str">
        <f t="shared" ca="1" si="23"/>
        <v/>
      </c>
      <c r="BE90" s="136" t="str">
        <f t="shared" ca="1" si="22"/>
        <v/>
      </c>
      <c r="BF90" s="136" t="str">
        <f t="shared" ca="1" si="28"/>
        <v/>
      </c>
      <c r="BG90" s="136" t="str">
        <f t="shared" ca="1" si="29"/>
        <v/>
      </c>
      <c r="BH90" s="136" t="str">
        <f t="shared" ca="1" si="30"/>
        <v/>
      </c>
      <c r="BI90" s="136" t="str">
        <f t="shared" ca="1" si="31"/>
        <v/>
      </c>
      <c r="BJ90" s="150" t="str">
        <f t="shared" ca="1" si="32"/>
        <v/>
      </c>
      <c r="BK90" s="523" t="str">
        <f t="shared" ca="1" si="33"/>
        <v/>
      </c>
      <c r="BL90" s="136" t="str">
        <f t="shared" ca="1" si="34"/>
        <v/>
      </c>
      <c r="BM90" s="134" t="str">
        <f t="shared" ca="1" si="35"/>
        <v/>
      </c>
      <c r="BN90" s="134" t="str">
        <f ca="1">IFERROR(IF(OFFSET(X90,0,3)="", "", IF(OR(OFFSET(X90,0,2)="Yes",OFFSET(J90,0,-1)="BENEFICIARIES (GRANT)"), IF(OFFSET(X90,0,3)="FAO - HQ and RO", VLOOKUP(OFFSET(X90,0,4), Lists!$B$3:$C$255, 2, FALSE), VLOOKUP(OFFSET(X90,0,3),Lists!$D$3:$E$121,2,FALSE)),"")),"")</f>
        <v/>
      </c>
      <c r="BO90" s="134" t="str">
        <f t="shared" ca="1" si="36"/>
        <v/>
      </c>
      <c r="BP90" s="134" t="str">
        <f t="shared" si="36"/>
        <v/>
      </c>
      <c r="BQ90" s="134" t="str">
        <f t="shared" si="36"/>
        <v/>
      </c>
      <c r="BR90" s="134"/>
      <c r="BT90" s="153"/>
      <c r="BU90" s="153"/>
      <c r="BV90" s="154"/>
      <c r="BW90" s="154"/>
      <c r="BX90" s="150"/>
      <c r="BY90" s="150" t="str">
        <f t="shared" ca="1" si="37"/>
        <v/>
      </c>
      <c r="BZ90" s="150" t="str">
        <f t="shared" ca="1" si="38"/>
        <v/>
      </c>
      <c r="CA90" s="154" t="str">
        <f t="shared" ca="1" si="39"/>
        <v/>
      </c>
      <c r="CB90" s="150"/>
      <c r="CC90" s="154" t="str">
        <f t="shared" ca="1" si="40"/>
        <v/>
      </c>
      <c r="CD90" s="150"/>
    </row>
    <row r="91" spans="1:82" s="40" customFormat="1" x14ac:dyDescent="0.2">
      <c r="A91" s="78"/>
      <c r="B91" s="78"/>
      <c r="C91" s="78"/>
      <c r="D91" s="78"/>
      <c r="E91" s="118" t="str">
        <f t="shared" ca="1" si="24"/>
        <v/>
      </c>
      <c r="F91" s="118" t="str">
        <f ca="1">IFERROR(IF(OFFSET(J91,0,2)="","",IF(OFFSET(J91,0,-1)="","", VLOOKUP(OFFSET(J91,0,-1),Lists!$H$10:$I$15,2,FALSE))),"")</f>
        <v/>
      </c>
      <c r="G91" s="139" t="str">
        <f ca="1">IFERROR(IF(OFFSET(J91,0,8)="","",VLOOKUP(OFFSET(J91,0,8),Lists!$P$3:$Q$16,2,FALSE)),"")</f>
        <v/>
      </c>
      <c r="H91" s="155"/>
      <c r="I91" s="141"/>
      <c r="J91" s="141"/>
      <c r="K91" s="142"/>
      <c r="L91" s="143"/>
      <c r="M91" s="142"/>
      <c r="N91" s="144"/>
      <c r="O91" s="142"/>
      <c r="P91" s="145"/>
      <c r="Q91" s="146"/>
      <c r="R91" s="129"/>
      <c r="S91" s="129"/>
      <c r="T91" s="147"/>
      <c r="U91" s="145" t="str">
        <f ca="1">IF(OFFSET(J91,0,2)="","",IF(OFFSET(J91,0,-1)="","", IF(VLOOKUP(OFFSET(J91,0,-1),Lists!$H$10:$J$15,3,FALSE)=0,"",VLOOKUP(OFFSET(J91,0,-1),Lists!$H$10:$J$15,3,FALSE))))</f>
        <v/>
      </c>
      <c r="V91" s="147"/>
      <c r="W91" s="128"/>
      <c r="X91" s="145"/>
      <c r="Y91" s="142"/>
      <c r="Z91" s="145"/>
      <c r="AA91" s="129"/>
      <c r="AB91" s="129"/>
      <c r="AC91" s="148"/>
      <c r="AD91" s="520" t="str">
        <f t="shared" ca="1" si="25"/>
        <v/>
      </c>
      <c r="AE91" s="147"/>
      <c r="AF91" s="147"/>
      <c r="AG91" s="147"/>
      <c r="AH91" s="147"/>
      <c r="AI91" s="129"/>
      <c r="AJ91" s="129"/>
      <c r="AK91" s="129"/>
      <c r="AL91" s="147"/>
      <c r="AM91" s="149"/>
      <c r="AN91" s="147"/>
      <c r="AO91" s="149"/>
      <c r="AP91" s="147"/>
      <c r="AQ91" s="129"/>
      <c r="AR91" s="129"/>
      <c r="AS91" s="145"/>
      <c r="AT91" s="129"/>
      <c r="AU91" s="150"/>
      <c r="AV91" s="150" t="str">
        <f t="shared" ca="1" si="26"/>
        <v/>
      </c>
      <c r="AW91" s="150"/>
      <c r="AX91" s="150"/>
      <c r="AY91" s="151"/>
      <c r="AZ91" s="136" t="str">
        <f t="shared" ca="1" si="27"/>
        <v/>
      </c>
      <c r="BA91" s="152" t="str">
        <f t="shared" ca="1" si="23"/>
        <v/>
      </c>
      <c r="BB91" s="152" t="str">
        <f t="shared" ca="1" si="23"/>
        <v/>
      </c>
      <c r="BC91" s="152" t="str">
        <f t="shared" ca="1" si="23"/>
        <v/>
      </c>
      <c r="BD91" s="152" t="str">
        <f t="shared" ca="1" si="23"/>
        <v/>
      </c>
      <c r="BE91" s="136" t="str">
        <f t="shared" ca="1" si="22"/>
        <v/>
      </c>
      <c r="BF91" s="136" t="str">
        <f t="shared" ca="1" si="28"/>
        <v/>
      </c>
      <c r="BG91" s="136" t="str">
        <f t="shared" ca="1" si="29"/>
        <v/>
      </c>
      <c r="BH91" s="136" t="str">
        <f t="shared" ca="1" si="30"/>
        <v/>
      </c>
      <c r="BI91" s="136" t="str">
        <f t="shared" ca="1" si="31"/>
        <v/>
      </c>
      <c r="BJ91" s="150" t="str">
        <f t="shared" ca="1" si="32"/>
        <v/>
      </c>
      <c r="BK91" s="523" t="str">
        <f t="shared" ca="1" si="33"/>
        <v/>
      </c>
      <c r="BL91" s="136" t="str">
        <f t="shared" ca="1" si="34"/>
        <v/>
      </c>
      <c r="BM91" s="134" t="str">
        <f t="shared" ca="1" si="35"/>
        <v/>
      </c>
      <c r="BN91" s="134" t="str">
        <f ca="1">IFERROR(IF(OFFSET(X91,0,3)="", "", IF(OR(OFFSET(X91,0,2)="Yes",OFFSET(J91,0,-1)="BENEFICIARIES (GRANT)"), IF(OFFSET(X91,0,3)="FAO - HQ and RO", VLOOKUP(OFFSET(X91,0,4), Lists!$B$3:$C$255, 2, FALSE), VLOOKUP(OFFSET(X91,0,3),Lists!$D$3:$E$121,2,FALSE)),"")),"")</f>
        <v/>
      </c>
      <c r="BO91" s="134" t="str">
        <f t="shared" ca="1" si="36"/>
        <v/>
      </c>
      <c r="BP91" s="134" t="str">
        <f t="shared" si="36"/>
        <v/>
      </c>
      <c r="BQ91" s="134" t="str">
        <f t="shared" si="36"/>
        <v/>
      </c>
      <c r="BR91" s="134"/>
      <c r="BT91" s="153"/>
      <c r="BU91" s="153"/>
      <c r="BV91" s="154"/>
      <c r="BW91" s="154"/>
      <c r="BX91" s="150"/>
      <c r="BY91" s="150" t="str">
        <f t="shared" ca="1" si="37"/>
        <v/>
      </c>
      <c r="BZ91" s="150" t="str">
        <f t="shared" ca="1" si="38"/>
        <v/>
      </c>
      <c r="CA91" s="154" t="str">
        <f t="shared" ca="1" si="39"/>
        <v/>
      </c>
      <c r="CB91" s="150"/>
      <c r="CC91" s="154" t="str">
        <f t="shared" ca="1" si="40"/>
        <v/>
      </c>
      <c r="CD91" s="150"/>
    </row>
    <row r="92" spans="1:82" s="40" customFormat="1" x14ac:dyDescent="0.2">
      <c r="A92" s="78"/>
      <c r="B92" s="78"/>
      <c r="C92" s="78"/>
      <c r="D92" s="78"/>
      <c r="E92" s="118" t="str">
        <f t="shared" ca="1" si="24"/>
        <v/>
      </c>
      <c r="F92" s="118" t="str">
        <f ca="1">IFERROR(IF(OFFSET(J92,0,2)="","",IF(OFFSET(J92,0,-1)="","", VLOOKUP(OFFSET(J92,0,-1),Lists!$H$10:$I$15,2,FALSE))),"")</f>
        <v/>
      </c>
      <c r="G92" s="139" t="str">
        <f ca="1">IFERROR(IF(OFFSET(J92,0,8)="","",VLOOKUP(OFFSET(J92,0,8),Lists!$P$3:$Q$16,2,FALSE)),"")</f>
        <v/>
      </c>
      <c r="H92" s="155"/>
      <c r="I92" s="141"/>
      <c r="J92" s="141"/>
      <c r="K92" s="142"/>
      <c r="L92" s="143"/>
      <c r="M92" s="142"/>
      <c r="N92" s="144"/>
      <c r="O92" s="142"/>
      <c r="P92" s="145"/>
      <c r="Q92" s="146"/>
      <c r="R92" s="129"/>
      <c r="S92" s="129"/>
      <c r="T92" s="147"/>
      <c r="U92" s="145" t="str">
        <f ca="1">IF(OFFSET(J92,0,2)="","",IF(OFFSET(J92,0,-1)="","", IF(VLOOKUP(OFFSET(J92,0,-1),Lists!$H$10:$J$15,3,FALSE)=0,"",VLOOKUP(OFFSET(J92,0,-1),Lists!$H$10:$J$15,3,FALSE))))</f>
        <v/>
      </c>
      <c r="V92" s="147"/>
      <c r="W92" s="128"/>
      <c r="X92" s="145"/>
      <c r="Y92" s="142"/>
      <c r="Z92" s="145"/>
      <c r="AA92" s="129"/>
      <c r="AB92" s="129"/>
      <c r="AC92" s="148"/>
      <c r="AD92" s="520" t="str">
        <f t="shared" ca="1" si="25"/>
        <v/>
      </c>
      <c r="AE92" s="147"/>
      <c r="AF92" s="147"/>
      <c r="AG92" s="147"/>
      <c r="AH92" s="147"/>
      <c r="AI92" s="129"/>
      <c r="AJ92" s="129"/>
      <c r="AK92" s="129"/>
      <c r="AL92" s="147"/>
      <c r="AM92" s="149"/>
      <c r="AN92" s="147"/>
      <c r="AO92" s="149"/>
      <c r="AP92" s="147"/>
      <c r="AQ92" s="129"/>
      <c r="AR92" s="129"/>
      <c r="AS92" s="145"/>
      <c r="AT92" s="129"/>
      <c r="AU92" s="150"/>
      <c r="AV92" s="150" t="str">
        <f t="shared" ca="1" si="26"/>
        <v/>
      </c>
      <c r="AW92" s="150"/>
      <c r="AX92" s="150"/>
      <c r="AY92" s="151"/>
      <c r="AZ92" s="136" t="str">
        <f t="shared" ca="1" si="27"/>
        <v/>
      </c>
      <c r="BA92" s="152" t="str">
        <f t="shared" ca="1" si="23"/>
        <v/>
      </c>
      <c r="BB92" s="152" t="str">
        <f t="shared" ca="1" si="23"/>
        <v/>
      </c>
      <c r="BC92" s="152" t="str">
        <f t="shared" ca="1" si="23"/>
        <v/>
      </c>
      <c r="BD92" s="152" t="str">
        <f t="shared" ca="1" si="23"/>
        <v/>
      </c>
      <c r="BE92" s="136" t="str">
        <f t="shared" ca="1" si="22"/>
        <v/>
      </c>
      <c r="BF92" s="136" t="str">
        <f t="shared" ca="1" si="28"/>
        <v/>
      </c>
      <c r="BG92" s="136" t="str">
        <f t="shared" ca="1" si="29"/>
        <v/>
      </c>
      <c r="BH92" s="136" t="str">
        <f t="shared" ca="1" si="30"/>
        <v/>
      </c>
      <c r="BI92" s="136" t="str">
        <f t="shared" ca="1" si="31"/>
        <v/>
      </c>
      <c r="BJ92" s="150" t="str">
        <f t="shared" ca="1" si="32"/>
        <v/>
      </c>
      <c r="BK92" s="523" t="str">
        <f t="shared" ca="1" si="33"/>
        <v/>
      </c>
      <c r="BL92" s="136" t="str">
        <f t="shared" ca="1" si="34"/>
        <v/>
      </c>
      <c r="BM92" s="134" t="str">
        <f t="shared" ca="1" si="35"/>
        <v/>
      </c>
      <c r="BN92" s="134" t="str">
        <f ca="1">IFERROR(IF(OFFSET(X92,0,3)="", "", IF(OR(OFFSET(X92,0,2)="Yes",OFFSET(J92,0,-1)="BENEFICIARIES (GRANT)"), IF(OFFSET(X92,0,3)="FAO - HQ and RO", VLOOKUP(OFFSET(X92,0,4), Lists!$B$3:$C$255, 2, FALSE), VLOOKUP(OFFSET(X92,0,3),Lists!$D$3:$E$121,2,FALSE)),"")),"")</f>
        <v/>
      </c>
      <c r="BO92" s="134" t="str">
        <f t="shared" ca="1" si="36"/>
        <v/>
      </c>
      <c r="BP92" s="134" t="str">
        <f t="shared" si="36"/>
        <v/>
      </c>
      <c r="BQ92" s="134" t="str">
        <f t="shared" si="36"/>
        <v/>
      </c>
      <c r="BR92" s="134"/>
      <c r="BT92" s="153"/>
      <c r="BU92" s="153"/>
      <c r="BV92" s="154"/>
      <c r="BW92" s="154"/>
      <c r="BX92" s="150"/>
      <c r="BY92" s="150" t="str">
        <f t="shared" ca="1" si="37"/>
        <v/>
      </c>
      <c r="BZ92" s="150" t="str">
        <f t="shared" ca="1" si="38"/>
        <v/>
      </c>
      <c r="CA92" s="154" t="str">
        <f t="shared" ca="1" si="39"/>
        <v/>
      </c>
      <c r="CB92" s="150"/>
      <c r="CC92" s="154" t="str">
        <f t="shared" ca="1" si="40"/>
        <v/>
      </c>
      <c r="CD92" s="150"/>
    </row>
    <row r="93" spans="1:82" s="40" customFormat="1" x14ac:dyDescent="0.2">
      <c r="A93" s="78"/>
      <c r="B93" s="78"/>
      <c r="C93" s="78"/>
      <c r="D93" s="78"/>
      <c r="E93" s="118" t="str">
        <f t="shared" ca="1" si="24"/>
        <v/>
      </c>
      <c r="F93" s="118" t="str">
        <f ca="1">IFERROR(IF(OFFSET(J93,0,2)="","",IF(OFFSET(J93,0,-1)="","", VLOOKUP(OFFSET(J93,0,-1),Lists!$H$10:$I$15,2,FALSE))),"")</f>
        <v/>
      </c>
      <c r="G93" s="139" t="str">
        <f ca="1">IFERROR(IF(OFFSET(J93,0,8)="","",VLOOKUP(OFFSET(J93,0,8),Lists!$P$3:$Q$16,2,FALSE)),"")</f>
        <v/>
      </c>
      <c r="H93" s="155"/>
      <c r="I93" s="141"/>
      <c r="J93" s="141"/>
      <c r="K93" s="142"/>
      <c r="L93" s="143"/>
      <c r="M93" s="142"/>
      <c r="N93" s="144"/>
      <c r="O93" s="142"/>
      <c r="P93" s="145"/>
      <c r="Q93" s="146"/>
      <c r="R93" s="129"/>
      <c r="S93" s="129"/>
      <c r="T93" s="147"/>
      <c r="U93" s="145" t="str">
        <f ca="1">IF(OFFSET(J93,0,2)="","",IF(OFFSET(J93,0,-1)="","", IF(VLOOKUP(OFFSET(J93,0,-1),Lists!$H$10:$J$15,3,FALSE)=0,"",VLOOKUP(OFFSET(J93,0,-1),Lists!$H$10:$J$15,3,FALSE))))</f>
        <v/>
      </c>
      <c r="V93" s="147"/>
      <c r="W93" s="128"/>
      <c r="X93" s="145"/>
      <c r="Y93" s="142"/>
      <c r="Z93" s="145"/>
      <c r="AA93" s="129"/>
      <c r="AB93" s="129"/>
      <c r="AC93" s="148"/>
      <c r="AD93" s="520" t="str">
        <f t="shared" ca="1" si="25"/>
        <v/>
      </c>
      <c r="AE93" s="147"/>
      <c r="AF93" s="147"/>
      <c r="AG93" s="147"/>
      <c r="AH93" s="147"/>
      <c r="AI93" s="129"/>
      <c r="AJ93" s="129"/>
      <c r="AK93" s="129"/>
      <c r="AL93" s="147"/>
      <c r="AM93" s="149"/>
      <c r="AN93" s="147"/>
      <c r="AO93" s="149"/>
      <c r="AP93" s="147"/>
      <c r="AQ93" s="129"/>
      <c r="AR93" s="129"/>
      <c r="AS93" s="145"/>
      <c r="AT93" s="129"/>
      <c r="AU93" s="150"/>
      <c r="AV93" s="150" t="str">
        <f t="shared" ca="1" si="26"/>
        <v/>
      </c>
      <c r="AW93" s="150"/>
      <c r="AX93" s="150"/>
      <c r="AY93" s="151"/>
      <c r="AZ93" s="136" t="str">
        <f t="shared" ca="1" si="27"/>
        <v/>
      </c>
      <c r="BA93" s="152" t="str">
        <f t="shared" ca="1" si="23"/>
        <v/>
      </c>
      <c r="BB93" s="152" t="str">
        <f t="shared" ca="1" si="23"/>
        <v/>
      </c>
      <c r="BC93" s="152" t="str">
        <f t="shared" ca="1" si="23"/>
        <v/>
      </c>
      <c r="BD93" s="152" t="str">
        <f t="shared" ca="1" si="23"/>
        <v/>
      </c>
      <c r="BE93" s="136" t="str">
        <f t="shared" ca="1" si="22"/>
        <v/>
      </c>
      <c r="BF93" s="136" t="str">
        <f t="shared" ca="1" si="28"/>
        <v/>
      </c>
      <c r="BG93" s="136" t="str">
        <f t="shared" ca="1" si="29"/>
        <v/>
      </c>
      <c r="BH93" s="136" t="str">
        <f t="shared" ca="1" si="30"/>
        <v/>
      </c>
      <c r="BI93" s="136" t="str">
        <f t="shared" ca="1" si="31"/>
        <v/>
      </c>
      <c r="BJ93" s="150" t="str">
        <f t="shared" ca="1" si="32"/>
        <v/>
      </c>
      <c r="BK93" s="523" t="str">
        <f t="shared" ca="1" si="33"/>
        <v/>
      </c>
      <c r="BL93" s="136" t="str">
        <f t="shared" ca="1" si="34"/>
        <v/>
      </c>
      <c r="BM93" s="134" t="str">
        <f t="shared" ca="1" si="35"/>
        <v/>
      </c>
      <c r="BN93" s="134" t="str">
        <f ca="1">IFERROR(IF(OFFSET(X93,0,3)="", "", IF(OR(OFFSET(X93,0,2)="Yes",OFFSET(J93,0,-1)="BENEFICIARIES (GRANT)"), IF(OFFSET(X93,0,3)="FAO - HQ and RO", VLOOKUP(OFFSET(X93,0,4), Lists!$B$3:$C$255, 2, FALSE), VLOOKUP(OFFSET(X93,0,3),Lists!$D$3:$E$121,2,FALSE)),"")),"")</f>
        <v/>
      </c>
      <c r="BO93" s="134" t="str">
        <f t="shared" ca="1" si="36"/>
        <v/>
      </c>
      <c r="BP93" s="134" t="str">
        <f t="shared" si="36"/>
        <v/>
      </c>
      <c r="BQ93" s="134" t="str">
        <f t="shared" si="36"/>
        <v/>
      </c>
      <c r="BR93" s="134"/>
      <c r="BT93" s="153"/>
      <c r="BU93" s="153"/>
      <c r="BV93" s="154"/>
      <c r="BW93" s="154"/>
      <c r="BX93" s="150"/>
      <c r="BY93" s="150" t="str">
        <f t="shared" ca="1" si="37"/>
        <v/>
      </c>
      <c r="BZ93" s="150" t="str">
        <f t="shared" ca="1" si="38"/>
        <v/>
      </c>
      <c r="CA93" s="154" t="str">
        <f t="shared" ca="1" si="39"/>
        <v/>
      </c>
      <c r="CB93" s="150"/>
      <c r="CC93" s="154" t="str">
        <f t="shared" ca="1" si="40"/>
        <v/>
      </c>
      <c r="CD93" s="150"/>
    </row>
    <row r="94" spans="1:82" s="40" customFormat="1" x14ac:dyDescent="0.2">
      <c r="A94" s="78"/>
      <c r="B94" s="78"/>
      <c r="C94" s="78"/>
      <c r="D94" s="78"/>
      <c r="E94" s="118" t="str">
        <f t="shared" ca="1" si="24"/>
        <v/>
      </c>
      <c r="F94" s="118" t="str">
        <f ca="1">IFERROR(IF(OFFSET(J94,0,2)="","",IF(OFFSET(J94,0,-1)="","", VLOOKUP(OFFSET(J94,0,-1),Lists!$H$10:$I$15,2,FALSE))),"")</f>
        <v/>
      </c>
      <c r="G94" s="139" t="str">
        <f ca="1">IFERROR(IF(OFFSET(J94,0,8)="","",VLOOKUP(OFFSET(J94,0,8),Lists!$P$3:$Q$16,2,FALSE)),"")</f>
        <v/>
      </c>
      <c r="H94" s="155"/>
      <c r="I94" s="141"/>
      <c r="J94" s="141"/>
      <c r="K94" s="142"/>
      <c r="L94" s="143"/>
      <c r="M94" s="142"/>
      <c r="N94" s="144"/>
      <c r="O94" s="142"/>
      <c r="P94" s="145"/>
      <c r="Q94" s="146"/>
      <c r="R94" s="129"/>
      <c r="S94" s="129"/>
      <c r="T94" s="147"/>
      <c r="U94" s="145" t="str">
        <f ca="1">IF(OFFSET(J94,0,2)="","",IF(OFFSET(J94,0,-1)="","", IF(VLOOKUP(OFFSET(J94,0,-1),Lists!$H$10:$J$15,3,FALSE)=0,"",VLOOKUP(OFFSET(J94,0,-1),Lists!$H$10:$J$15,3,FALSE))))</f>
        <v/>
      </c>
      <c r="V94" s="147"/>
      <c r="W94" s="128"/>
      <c r="X94" s="145"/>
      <c r="Y94" s="142"/>
      <c r="Z94" s="145"/>
      <c r="AA94" s="129"/>
      <c r="AB94" s="129"/>
      <c r="AC94" s="148"/>
      <c r="AD94" s="520" t="str">
        <f t="shared" ca="1" si="25"/>
        <v/>
      </c>
      <c r="AE94" s="147"/>
      <c r="AF94" s="147"/>
      <c r="AG94" s="147"/>
      <c r="AH94" s="147"/>
      <c r="AI94" s="129"/>
      <c r="AJ94" s="129"/>
      <c r="AK94" s="129"/>
      <c r="AL94" s="147"/>
      <c r="AM94" s="149"/>
      <c r="AN94" s="147"/>
      <c r="AO94" s="149"/>
      <c r="AP94" s="147"/>
      <c r="AQ94" s="129"/>
      <c r="AR94" s="129"/>
      <c r="AS94" s="145"/>
      <c r="AT94" s="129"/>
      <c r="AU94" s="150"/>
      <c r="AV94" s="150" t="str">
        <f t="shared" ca="1" si="26"/>
        <v/>
      </c>
      <c r="AW94" s="150"/>
      <c r="AX94" s="150"/>
      <c r="AY94" s="151"/>
      <c r="AZ94" s="136" t="str">
        <f t="shared" ca="1" si="27"/>
        <v/>
      </c>
      <c r="BA94" s="152" t="str">
        <f t="shared" ca="1" si="23"/>
        <v/>
      </c>
      <c r="BB94" s="152" t="str">
        <f t="shared" ca="1" si="23"/>
        <v/>
      </c>
      <c r="BC94" s="152" t="str">
        <f t="shared" ca="1" si="23"/>
        <v/>
      </c>
      <c r="BD94" s="152" t="str">
        <f t="shared" ca="1" si="23"/>
        <v/>
      </c>
      <c r="BE94" s="136" t="str">
        <f t="shared" ca="1" si="22"/>
        <v/>
      </c>
      <c r="BF94" s="136" t="str">
        <f t="shared" ca="1" si="28"/>
        <v/>
      </c>
      <c r="BG94" s="136" t="str">
        <f t="shared" ca="1" si="29"/>
        <v/>
      </c>
      <c r="BH94" s="136" t="str">
        <f t="shared" ca="1" si="30"/>
        <v/>
      </c>
      <c r="BI94" s="136" t="str">
        <f t="shared" ca="1" si="31"/>
        <v/>
      </c>
      <c r="BJ94" s="150" t="str">
        <f t="shared" ca="1" si="32"/>
        <v/>
      </c>
      <c r="BK94" s="523" t="str">
        <f t="shared" ca="1" si="33"/>
        <v/>
      </c>
      <c r="BL94" s="136" t="str">
        <f t="shared" ca="1" si="34"/>
        <v/>
      </c>
      <c r="BM94" s="134" t="str">
        <f t="shared" ca="1" si="35"/>
        <v/>
      </c>
      <c r="BN94" s="134" t="str">
        <f ca="1">IFERROR(IF(OFFSET(X94,0,3)="", "", IF(OR(OFFSET(X94,0,2)="Yes",OFFSET(J94,0,-1)="BENEFICIARIES (GRANT)"), IF(OFFSET(X94,0,3)="FAO - HQ and RO", VLOOKUP(OFFSET(X94,0,4), Lists!$B$3:$C$255, 2, FALSE), VLOOKUP(OFFSET(X94,0,3),Lists!$D$3:$E$121,2,FALSE)),"")),"")</f>
        <v/>
      </c>
      <c r="BO94" s="134" t="str">
        <f t="shared" ca="1" si="36"/>
        <v/>
      </c>
      <c r="BP94" s="134" t="str">
        <f t="shared" si="36"/>
        <v/>
      </c>
      <c r="BQ94" s="134" t="str">
        <f t="shared" si="36"/>
        <v/>
      </c>
      <c r="BR94" s="134"/>
      <c r="BT94" s="153"/>
      <c r="BU94" s="153"/>
      <c r="BV94" s="154"/>
      <c r="BW94" s="154"/>
      <c r="BX94" s="150"/>
      <c r="BY94" s="150" t="str">
        <f t="shared" ca="1" si="37"/>
        <v/>
      </c>
      <c r="BZ94" s="150" t="str">
        <f t="shared" ca="1" si="38"/>
        <v/>
      </c>
      <c r="CA94" s="154" t="str">
        <f t="shared" ca="1" si="39"/>
        <v/>
      </c>
      <c r="CB94" s="150"/>
      <c r="CC94" s="154" t="str">
        <f t="shared" ca="1" si="40"/>
        <v/>
      </c>
      <c r="CD94" s="150"/>
    </row>
    <row r="95" spans="1:82" s="40" customFormat="1" x14ac:dyDescent="0.2">
      <c r="A95" s="78"/>
      <c r="B95" s="78"/>
      <c r="C95" s="78"/>
      <c r="D95" s="78"/>
      <c r="E95" s="118" t="str">
        <f t="shared" ca="1" si="24"/>
        <v/>
      </c>
      <c r="F95" s="118" t="str">
        <f ca="1">IFERROR(IF(OFFSET(J95,0,2)="","",IF(OFFSET(J95,0,-1)="","", VLOOKUP(OFFSET(J95,0,-1),Lists!$H$10:$I$15,2,FALSE))),"")</f>
        <v/>
      </c>
      <c r="G95" s="139" t="str">
        <f ca="1">IFERROR(IF(OFFSET(J95,0,8)="","",VLOOKUP(OFFSET(J95,0,8),Lists!$P$3:$Q$16,2,FALSE)),"")</f>
        <v/>
      </c>
      <c r="H95" s="155"/>
      <c r="I95" s="141"/>
      <c r="J95" s="141"/>
      <c r="K95" s="142"/>
      <c r="L95" s="143"/>
      <c r="M95" s="142"/>
      <c r="N95" s="144"/>
      <c r="O95" s="142"/>
      <c r="P95" s="145"/>
      <c r="Q95" s="146"/>
      <c r="R95" s="129"/>
      <c r="S95" s="129"/>
      <c r="T95" s="147"/>
      <c r="U95" s="145" t="str">
        <f ca="1">IF(OFFSET(J95,0,2)="","",IF(OFFSET(J95,0,-1)="","", IF(VLOOKUP(OFFSET(J95,0,-1),Lists!$H$10:$J$15,3,FALSE)=0,"",VLOOKUP(OFFSET(J95,0,-1),Lists!$H$10:$J$15,3,FALSE))))</f>
        <v/>
      </c>
      <c r="V95" s="147"/>
      <c r="W95" s="128"/>
      <c r="X95" s="145"/>
      <c r="Y95" s="142"/>
      <c r="Z95" s="145"/>
      <c r="AA95" s="129"/>
      <c r="AB95" s="129"/>
      <c r="AC95" s="148"/>
      <c r="AD95" s="520" t="str">
        <f t="shared" ca="1" si="25"/>
        <v/>
      </c>
      <c r="AE95" s="147"/>
      <c r="AF95" s="147"/>
      <c r="AG95" s="147"/>
      <c r="AH95" s="147"/>
      <c r="AI95" s="129"/>
      <c r="AJ95" s="129"/>
      <c r="AK95" s="129"/>
      <c r="AL95" s="147"/>
      <c r="AM95" s="149"/>
      <c r="AN95" s="147"/>
      <c r="AO95" s="149"/>
      <c r="AP95" s="147"/>
      <c r="AQ95" s="129"/>
      <c r="AR95" s="129"/>
      <c r="AS95" s="145"/>
      <c r="AT95" s="129"/>
      <c r="AU95" s="150"/>
      <c r="AV95" s="150" t="str">
        <f t="shared" ca="1" si="26"/>
        <v/>
      </c>
      <c r="AW95" s="150"/>
      <c r="AX95" s="150"/>
      <c r="AY95" s="151"/>
      <c r="AZ95" s="136" t="str">
        <f t="shared" ca="1" si="27"/>
        <v/>
      </c>
      <c r="BA95" s="152" t="str">
        <f t="shared" ca="1" si="23"/>
        <v/>
      </c>
      <c r="BB95" s="152" t="str">
        <f t="shared" ca="1" si="23"/>
        <v/>
      </c>
      <c r="BC95" s="152" t="str">
        <f t="shared" ca="1" si="23"/>
        <v/>
      </c>
      <c r="BD95" s="152" t="str">
        <f t="shared" ca="1" si="23"/>
        <v/>
      </c>
      <c r="BE95" s="136" t="str">
        <f t="shared" ca="1" si="22"/>
        <v/>
      </c>
      <c r="BF95" s="136" t="str">
        <f t="shared" ca="1" si="28"/>
        <v/>
      </c>
      <c r="BG95" s="136" t="str">
        <f t="shared" ca="1" si="29"/>
        <v/>
      </c>
      <c r="BH95" s="136" t="str">
        <f t="shared" ca="1" si="30"/>
        <v/>
      </c>
      <c r="BI95" s="136" t="str">
        <f t="shared" ca="1" si="31"/>
        <v/>
      </c>
      <c r="BJ95" s="150" t="str">
        <f t="shared" ca="1" si="32"/>
        <v/>
      </c>
      <c r="BK95" s="523" t="str">
        <f t="shared" ca="1" si="33"/>
        <v/>
      </c>
      <c r="BL95" s="136" t="str">
        <f t="shared" ca="1" si="34"/>
        <v/>
      </c>
      <c r="BM95" s="134" t="str">
        <f t="shared" ca="1" si="35"/>
        <v/>
      </c>
      <c r="BN95" s="134" t="str">
        <f ca="1">IFERROR(IF(OFFSET(X95,0,3)="", "", IF(OR(OFFSET(X95,0,2)="Yes",OFFSET(J95,0,-1)="BENEFICIARIES (GRANT)"), IF(OFFSET(X95,0,3)="FAO - HQ and RO", VLOOKUP(OFFSET(X95,0,4), Lists!$B$3:$C$255, 2, FALSE), VLOOKUP(OFFSET(X95,0,3),Lists!$D$3:$E$121,2,FALSE)),"")),"")</f>
        <v/>
      </c>
      <c r="BO95" s="134" t="str">
        <f t="shared" ca="1" si="36"/>
        <v/>
      </c>
      <c r="BP95" s="134" t="str">
        <f t="shared" si="36"/>
        <v/>
      </c>
      <c r="BQ95" s="134" t="str">
        <f t="shared" si="36"/>
        <v/>
      </c>
      <c r="BR95" s="134"/>
      <c r="BT95" s="153"/>
      <c r="BU95" s="153"/>
      <c r="BV95" s="154"/>
      <c r="BW95" s="154"/>
      <c r="BX95" s="150"/>
      <c r="BY95" s="150" t="str">
        <f t="shared" ca="1" si="37"/>
        <v/>
      </c>
      <c r="BZ95" s="150" t="str">
        <f t="shared" ca="1" si="38"/>
        <v/>
      </c>
      <c r="CA95" s="154" t="str">
        <f t="shared" ca="1" si="39"/>
        <v/>
      </c>
      <c r="CB95" s="150"/>
      <c r="CC95" s="154" t="str">
        <f t="shared" ca="1" si="40"/>
        <v/>
      </c>
      <c r="CD95" s="150"/>
    </row>
    <row r="96" spans="1:82" s="40" customFormat="1" x14ac:dyDescent="0.2">
      <c r="A96" s="78"/>
      <c r="B96" s="78"/>
      <c r="C96" s="78"/>
      <c r="D96" s="78"/>
      <c r="E96" s="118" t="str">
        <f t="shared" ca="1" si="24"/>
        <v/>
      </c>
      <c r="F96" s="118" t="str">
        <f ca="1">IFERROR(IF(OFFSET(J96,0,2)="","",IF(OFFSET(J96,0,-1)="","", VLOOKUP(OFFSET(J96,0,-1),Lists!$H$10:$I$15,2,FALSE))),"")</f>
        <v/>
      </c>
      <c r="G96" s="139" t="str">
        <f ca="1">IFERROR(IF(OFFSET(J96,0,8)="","",VLOOKUP(OFFSET(J96,0,8),Lists!$P$3:$Q$16,2,FALSE)),"")</f>
        <v/>
      </c>
      <c r="H96" s="155"/>
      <c r="I96" s="141"/>
      <c r="J96" s="141"/>
      <c r="K96" s="142"/>
      <c r="L96" s="143"/>
      <c r="M96" s="142"/>
      <c r="N96" s="144"/>
      <c r="O96" s="142"/>
      <c r="P96" s="145"/>
      <c r="Q96" s="146"/>
      <c r="R96" s="129"/>
      <c r="S96" s="129"/>
      <c r="T96" s="147"/>
      <c r="U96" s="145" t="str">
        <f ca="1">IF(OFFSET(J96,0,2)="","",IF(OFFSET(J96,0,-1)="","", IF(VLOOKUP(OFFSET(J96,0,-1),Lists!$H$10:$J$15,3,FALSE)=0,"",VLOOKUP(OFFSET(J96,0,-1),Lists!$H$10:$J$15,3,FALSE))))</f>
        <v/>
      </c>
      <c r="V96" s="147"/>
      <c r="W96" s="128"/>
      <c r="X96" s="145"/>
      <c r="Y96" s="142"/>
      <c r="Z96" s="145"/>
      <c r="AA96" s="129"/>
      <c r="AB96" s="129"/>
      <c r="AC96" s="148"/>
      <c r="AD96" s="520" t="str">
        <f t="shared" ca="1" si="25"/>
        <v/>
      </c>
      <c r="AE96" s="147"/>
      <c r="AF96" s="147"/>
      <c r="AG96" s="147"/>
      <c r="AH96" s="147"/>
      <c r="AI96" s="129"/>
      <c r="AJ96" s="129"/>
      <c r="AK96" s="129"/>
      <c r="AL96" s="147"/>
      <c r="AM96" s="149"/>
      <c r="AN96" s="147"/>
      <c r="AO96" s="149"/>
      <c r="AP96" s="147"/>
      <c r="AQ96" s="129"/>
      <c r="AR96" s="129"/>
      <c r="AS96" s="145"/>
      <c r="AT96" s="129"/>
      <c r="AU96" s="150"/>
      <c r="AV96" s="150" t="str">
        <f t="shared" ca="1" si="26"/>
        <v/>
      </c>
      <c r="AW96" s="150"/>
      <c r="AX96" s="150"/>
      <c r="AY96" s="151"/>
      <c r="AZ96" s="136" t="str">
        <f t="shared" ca="1" si="27"/>
        <v/>
      </c>
      <c r="BA96" s="152" t="str">
        <f t="shared" ca="1" si="23"/>
        <v/>
      </c>
      <c r="BB96" s="152" t="str">
        <f t="shared" ca="1" si="23"/>
        <v/>
      </c>
      <c r="BC96" s="152" t="str">
        <f t="shared" ca="1" si="23"/>
        <v/>
      </c>
      <c r="BD96" s="152" t="str">
        <f t="shared" ca="1" si="23"/>
        <v/>
      </c>
      <c r="BE96" s="136" t="str">
        <f t="shared" ca="1" si="22"/>
        <v/>
      </c>
      <c r="BF96" s="136" t="str">
        <f t="shared" ca="1" si="28"/>
        <v/>
      </c>
      <c r="BG96" s="136" t="str">
        <f t="shared" ca="1" si="29"/>
        <v/>
      </c>
      <c r="BH96" s="136" t="str">
        <f t="shared" ca="1" si="30"/>
        <v/>
      </c>
      <c r="BI96" s="136" t="str">
        <f t="shared" ca="1" si="31"/>
        <v/>
      </c>
      <c r="BJ96" s="150" t="str">
        <f t="shared" ca="1" si="32"/>
        <v/>
      </c>
      <c r="BK96" s="523" t="str">
        <f t="shared" ca="1" si="33"/>
        <v/>
      </c>
      <c r="BL96" s="136" t="str">
        <f t="shared" ca="1" si="34"/>
        <v/>
      </c>
      <c r="BM96" s="134" t="str">
        <f t="shared" ca="1" si="35"/>
        <v/>
      </c>
      <c r="BN96" s="134" t="str">
        <f ca="1">IFERROR(IF(OFFSET(X96,0,3)="", "", IF(OR(OFFSET(X96,0,2)="Yes",OFFSET(J96,0,-1)="BENEFICIARIES (GRANT)"), IF(OFFSET(X96,0,3)="FAO - HQ and RO", VLOOKUP(OFFSET(X96,0,4), Lists!$B$3:$C$255, 2, FALSE), VLOOKUP(OFFSET(X96,0,3),Lists!$D$3:$E$121,2,FALSE)),"")),"")</f>
        <v/>
      </c>
      <c r="BO96" s="134" t="str">
        <f t="shared" ca="1" si="36"/>
        <v/>
      </c>
      <c r="BP96" s="134" t="str">
        <f t="shared" si="36"/>
        <v/>
      </c>
      <c r="BQ96" s="134" t="str">
        <f t="shared" si="36"/>
        <v/>
      </c>
      <c r="BR96" s="134"/>
      <c r="BT96" s="153"/>
      <c r="BU96" s="153"/>
      <c r="BV96" s="154"/>
      <c r="BW96" s="154"/>
      <c r="BX96" s="150"/>
      <c r="BY96" s="150" t="str">
        <f t="shared" ca="1" si="37"/>
        <v/>
      </c>
      <c r="BZ96" s="150" t="str">
        <f t="shared" ca="1" si="38"/>
        <v/>
      </c>
      <c r="CA96" s="154" t="str">
        <f t="shared" ca="1" si="39"/>
        <v/>
      </c>
      <c r="CB96" s="150"/>
      <c r="CC96" s="154" t="str">
        <f t="shared" ca="1" si="40"/>
        <v/>
      </c>
      <c r="CD96" s="150"/>
    </row>
    <row r="97" spans="1:82" s="40" customFormat="1" x14ac:dyDescent="0.2">
      <c r="A97" s="78"/>
      <c r="B97" s="78"/>
      <c r="C97" s="78"/>
      <c r="D97" s="78"/>
      <c r="E97" s="118" t="str">
        <f t="shared" ca="1" si="24"/>
        <v/>
      </c>
      <c r="F97" s="118" t="str">
        <f ca="1">IFERROR(IF(OFFSET(J97,0,2)="","",IF(OFFSET(J97,0,-1)="","", VLOOKUP(OFFSET(J97,0,-1),Lists!$H$10:$I$15,2,FALSE))),"")</f>
        <v/>
      </c>
      <c r="G97" s="139" t="str">
        <f ca="1">IFERROR(IF(OFFSET(J97,0,8)="","",VLOOKUP(OFFSET(J97,0,8),Lists!$P$3:$Q$16,2,FALSE)),"")</f>
        <v/>
      </c>
      <c r="H97" s="155"/>
      <c r="I97" s="141"/>
      <c r="J97" s="141"/>
      <c r="K97" s="142"/>
      <c r="L97" s="143"/>
      <c r="M97" s="142"/>
      <c r="N97" s="144"/>
      <c r="O97" s="142"/>
      <c r="P97" s="145"/>
      <c r="Q97" s="146"/>
      <c r="R97" s="129"/>
      <c r="S97" s="129"/>
      <c r="T97" s="147"/>
      <c r="U97" s="145" t="str">
        <f ca="1">IF(OFFSET(J97,0,2)="","",IF(OFFSET(J97,0,-1)="","", IF(VLOOKUP(OFFSET(J97,0,-1),Lists!$H$10:$J$15,3,FALSE)=0,"",VLOOKUP(OFFSET(J97,0,-1),Lists!$H$10:$J$15,3,FALSE))))</f>
        <v/>
      </c>
      <c r="V97" s="147"/>
      <c r="W97" s="128"/>
      <c r="X97" s="145"/>
      <c r="Y97" s="142"/>
      <c r="Z97" s="145"/>
      <c r="AA97" s="129"/>
      <c r="AB97" s="129"/>
      <c r="AC97" s="148"/>
      <c r="AD97" s="520" t="str">
        <f t="shared" ca="1" si="25"/>
        <v/>
      </c>
      <c r="AE97" s="147"/>
      <c r="AF97" s="147"/>
      <c r="AG97" s="147"/>
      <c r="AH97" s="147"/>
      <c r="AI97" s="129"/>
      <c r="AJ97" s="129"/>
      <c r="AK97" s="129"/>
      <c r="AL97" s="147"/>
      <c r="AM97" s="149"/>
      <c r="AN97" s="147"/>
      <c r="AO97" s="149"/>
      <c r="AP97" s="147"/>
      <c r="AQ97" s="129"/>
      <c r="AR97" s="129"/>
      <c r="AS97" s="145"/>
      <c r="AT97" s="129"/>
      <c r="AU97" s="150"/>
      <c r="AV97" s="150" t="str">
        <f t="shared" ca="1" si="26"/>
        <v/>
      </c>
      <c r="AW97" s="150"/>
      <c r="AX97" s="150"/>
      <c r="AY97" s="151"/>
      <c r="AZ97" s="136" t="str">
        <f t="shared" ca="1" si="27"/>
        <v/>
      </c>
      <c r="BA97" s="152" t="str">
        <f t="shared" ca="1" si="23"/>
        <v/>
      </c>
      <c r="BB97" s="152" t="str">
        <f t="shared" ca="1" si="23"/>
        <v/>
      </c>
      <c r="BC97" s="152" t="str">
        <f t="shared" ca="1" si="23"/>
        <v/>
      </c>
      <c r="BD97" s="152" t="str">
        <f t="shared" ca="1" si="23"/>
        <v/>
      </c>
      <c r="BE97" s="136" t="str">
        <f t="shared" ca="1" si="22"/>
        <v/>
      </c>
      <c r="BF97" s="136" t="str">
        <f t="shared" ca="1" si="28"/>
        <v/>
      </c>
      <c r="BG97" s="136" t="str">
        <f t="shared" ca="1" si="29"/>
        <v/>
      </c>
      <c r="BH97" s="136" t="str">
        <f t="shared" ca="1" si="30"/>
        <v/>
      </c>
      <c r="BI97" s="136" t="str">
        <f t="shared" ca="1" si="31"/>
        <v/>
      </c>
      <c r="BJ97" s="150" t="str">
        <f t="shared" ca="1" si="32"/>
        <v/>
      </c>
      <c r="BK97" s="523" t="str">
        <f t="shared" ca="1" si="33"/>
        <v/>
      </c>
      <c r="BL97" s="136" t="str">
        <f t="shared" ca="1" si="34"/>
        <v/>
      </c>
      <c r="BM97" s="134" t="str">
        <f t="shared" ca="1" si="35"/>
        <v/>
      </c>
      <c r="BN97" s="134" t="str">
        <f ca="1">IFERROR(IF(OFFSET(X97,0,3)="", "", IF(OR(OFFSET(X97,0,2)="Yes",OFFSET(J97,0,-1)="BENEFICIARIES (GRANT)"), IF(OFFSET(X97,0,3)="FAO - HQ and RO", VLOOKUP(OFFSET(X97,0,4), Lists!$B$3:$C$255, 2, FALSE), VLOOKUP(OFFSET(X97,0,3),Lists!$D$3:$E$121,2,FALSE)),"")),"")</f>
        <v/>
      </c>
      <c r="BO97" s="134" t="str">
        <f t="shared" ca="1" si="36"/>
        <v/>
      </c>
      <c r="BP97" s="134" t="str">
        <f t="shared" si="36"/>
        <v/>
      </c>
      <c r="BQ97" s="134" t="str">
        <f t="shared" si="36"/>
        <v/>
      </c>
      <c r="BR97" s="134"/>
      <c r="BT97" s="153"/>
      <c r="BU97" s="153"/>
      <c r="BV97" s="154"/>
      <c r="BW97" s="154"/>
      <c r="BX97" s="150"/>
      <c r="BY97" s="150" t="str">
        <f t="shared" ca="1" si="37"/>
        <v/>
      </c>
      <c r="BZ97" s="150" t="str">
        <f t="shared" ca="1" si="38"/>
        <v/>
      </c>
      <c r="CA97" s="154" t="str">
        <f t="shared" ca="1" si="39"/>
        <v/>
      </c>
      <c r="CB97" s="150"/>
      <c r="CC97" s="154" t="str">
        <f t="shared" ca="1" si="40"/>
        <v/>
      </c>
      <c r="CD97" s="150"/>
    </row>
    <row r="98" spans="1:82" s="40" customFormat="1" x14ac:dyDescent="0.2">
      <c r="A98" s="78"/>
      <c r="B98" s="78"/>
      <c r="C98" s="78"/>
      <c r="D98" s="78"/>
      <c r="E98" s="118" t="str">
        <f t="shared" ca="1" si="24"/>
        <v/>
      </c>
      <c r="F98" s="118" t="str">
        <f ca="1">IFERROR(IF(OFFSET(J98,0,2)="","",IF(OFFSET(J98,0,-1)="","", VLOOKUP(OFFSET(J98,0,-1),Lists!$H$10:$I$15,2,FALSE))),"")</f>
        <v/>
      </c>
      <c r="G98" s="139" t="str">
        <f ca="1">IFERROR(IF(OFFSET(J98,0,8)="","",VLOOKUP(OFFSET(J98,0,8),Lists!$P$3:$Q$16,2,FALSE)),"")</f>
        <v/>
      </c>
      <c r="H98" s="155"/>
      <c r="I98" s="141"/>
      <c r="J98" s="141"/>
      <c r="K98" s="142"/>
      <c r="L98" s="143"/>
      <c r="M98" s="142"/>
      <c r="N98" s="144"/>
      <c r="O98" s="142"/>
      <c r="P98" s="145"/>
      <c r="Q98" s="146"/>
      <c r="R98" s="129"/>
      <c r="S98" s="129"/>
      <c r="T98" s="147"/>
      <c r="U98" s="145" t="str">
        <f ca="1">IF(OFFSET(J98,0,2)="","",IF(OFFSET(J98,0,-1)="","", IF(VLOOKUP(OFFSET(J98,0,-1),Lists!$H$10:$J$15,3,FALSE)=0,"",VLOOKUP(OFFSET(J98,0,-1),Lists!$H$10:$J$15,3,FALSE))))</f>
        <v/>
      </c>
      <c r="V98" s="147"/>
      <c r="W98" s="128"/>
      <c r="X98" s="145"/>
      <c r="Y98" s="142"/>
      <c r="Z98" s="145"/>
      <c r="AA98" s="129"/>
      <c r="AB98" s="129"/>
      <c r="AC98" s="148"/>
      <c r="AD98" s="520" t="str">
        <f t="shared" ca="1" si="25"/>
        <v/>
      </c>
      <c r="AE98" s="147"/>
      <c r="AF98" s="147"/>
      <c r="AG98" s="147"/>
      <c r="AH98" s="147"/>
      <c r="AI98" s="129"/>
      <c r="AJ98" s="129"/>
      <c r="AK98" s="129"/>
      <c r="AL98" s="147"/>
      <c r="AM98" s="149"/>
      <c r="AN98" s="147"/>
      <c r="AO98" s="149"/>
      <c r="AP98" s="147"/>
      <c r="AQ98" s="129"/>
      <c r="AR98" s="129"/>
      <c r="AS98" s="145"/>
      <c r="AT98" s="129"/>
      <c r="AU98" s="150"/>
      <c r="AV98" s="150" t="str">
        <f t="shared" ca="1" si="26"/>
        <v/>
      </c>
      <c r="AW98" s="150"/>
      <c r="AX98" s="150"/>
      <c r="AY98" s="151"/>
      <c r="AZ98" s="136" t="str">
        <f t="shared" ca="1" si="27"/>
        <v/>
      </c>
      <c r="BA98" s="152" t="str">
        <f t="shared" ca="1" si="23"/>
        <v/>
      </c>
      <c r="BB98" s="152" t="str">
        <f t="shared" ca="1" si="23"/>
        <v/>
      </c>
      <c r="BC98" s="152" t="str">
        <f t="shared" ca="1" si="23"/>
        <v/>
      </c>
      <c r="BD98" s="152" t="str">
        <f t="shared" ca="1" si="23"/>
        <v/>
      </c>
      <c r="BE98" s="136" t="str">
        <f t="shared" ca="1" si="22"/>
        <v/>
      </c>
      <c r="BF98" s="136" t="str">
        <f t="shared" ca="1" si="28"/>
        <v/>
      </c>
      <c r="BG98" s="136" t="str">
        <f t="shared" ca="1" si="29"/>
        <v/>
      </c>
      <c r="BH98" s="136" t="str">
        <f t="shared" ca="1" si="30"/>
        <v/>
      </c>
      <c r="BI98" s="136" t="str">
        <f t="shared" ca="1" si="31"/>
        <v/>
      </c>
      <c r="BJ98" s="150" t="str">
        <f t="shared" ca="1" si="32"/>
        <v/>
      </c>
      <c r="BK98" s="523" t="str">
        <f t="shared" ca="1" si="33"/>
        <v/>
      </c>
      <c r="BL98" s="136" t="str">
        <f t="shared" ca="1" si="34"/>
        <v/>
      </c>
      <c r="BM98" s="134" t="str">
        <f t="shared" ca="1" si="35"/>
        <v/>
      </c>
      <c r="BN98" s="134" t="str">
        <f ca="1">IFERROR(IF(OFFSET(X98,0,3)="", "", IF(OR(OFFSET(X98,0,2)="Yes",OFFSET(J98,0,-1)="BENEFICIARIES (GRANT)"), IF(OFFSET(X98,0,3)="FAO - HQ and RO", VLOOKUP(OFFSET(X98,0,4), Lists!$B$3:$C$255, 2, FALSE), VLOOKUP(OFFSET(X98,0,3),Lists!$D$3:$E$121,2,FALSE)),"")),"")</f>
        <v/>
      </c>
      <c r="BO98" s="134" t="str">
        <f t="shared" ca="1" si="36"/>
        <v/>
      </c>
      <c r="BP98" s="134" t="str">
        <f t="shared" si="36"/>
        <v/>
      </c>
      <c r="BQ98" s="134" t="str">
        <f t="shared" si="36"/>
        <v/>
      </c>
      <c r="BR98" s="134"/>
      <c r="BT98" s="153"/>
      <c r="BU98" s="153"/>
      <c r="BV98" s="154"/>
      <c r="BW98" s="154"/>
      <c r="BX98" s="150"/>
      <c r="BY98" s="150" t="str">
        <f t="shared" ca="1" si="37"/>
        <v/>
      </c>
      <c r="BZ98" s="150" t="str">
        <f t="shared" ca="1" si="38"/>
        <v/>
      </c>
      <c r="CA98" s="154" t="str">
        <f t="shared" ca="1" si="39"/>
        <v/>
      </c>
      <c r="CB98" s="150"/>
      <c r="CC98" s="154" t="str">
        <f t="shared" ca="1" si="40"/>
        <v/>
      </c>
      <c r="CD98" s="150"/>
    </row>
    <row r="99" spans="1:82" s="40" customFormat="1" x14ac:dyDescent="0.2">
      <c r="A99" s="78"/>
      <c r="B99" s="78"/>
      <c r="C99" s="78"/>
      <c r="D99" s="78"/>
      <c r="E99" s="118" t="str">
        <f t="shared" ca="1" si="24"/>
        <v/>
      </c>
      <c r="F99" s="118" t="str">
        <f ca="1">IFERROR(IF(OFFSET(J99,0,2)="","",IF(OFFSET(J99,0,-1)="","", VLOOKUP(OFFSET(J99,0,-1),Lists!$H$10:$I$15,2,FALSE))),"")</f>
        <v/>
      </c>
      <c r="G99" s="139" t="str">
        <f ca="1">IFERROR(IF(OFFSET(J99,0,8)="","",VLOOKUP(OFFSET(J99,0,8),Lists!$P$3:$Q$16,2,FALSE)),"")</f>
        <v/>
      </c>
      <c r="H99" s="155"/>
      <c r="I99" s="141"/>
      <c r="J99" s="141"/>
      <c r="K99" s="142"/>
      <c r="L99" s="143"/>
      <c r="M99" s="142"/>
      <c r="N99" s="144"/>
      <c r="O99" s="142"/>
      <c r="P99" s="145"/>
      <c r="Q99" s="146"/>
      <c r="R99" s="129"/>
      <c r="S99" s="129"/>
      <c r="T99" s="147"/>
      <c r="U99" s="145" t="str">
        <f ca="1">IF(OFFSET(J99,0,2)="","",IF(OFFSET(J99,0,-1)="","", IF(VLOOKUP(OFFSET(J99,0,-1),Lists!$H$10:$J$15,3,FALSE)=0,"",VLOOKUP(OFFSET(J99,0,-1),Lists!$H$10:$J$15,3,FALSE))))</f>
        <v/>
      </c>
      <c r="V99" s="147"/>
      <c r="W99" s="128"/>
      <c r="X99" s="145"/>
      <c r="Y99" s="142"/>
      <c r="Z99" s="145"/>
      <c r="AA99" s="129"/>
      <c r="AB99" s="129"/>
      <c r="AC99" s="148"/>
      <c r="AD99" s="520" t="str">
        <f t="shared" ca="1" si="25"/>
        <v/>
      </c>
      <c r="AE99" s="147"/>
      <c r="AF99" s="147"/>
      <c r="AG99" s="147"/>
      <c r="AH99" s="147"/>
      <c r="AI99" s="129"/>
      <c r="AJ99" s="129"/>
      <c r="AK99" s="129"/>
      <c r="AL99" s="147"/>
      <c r="AM99" s="149"/>
      <c r="AN99" s="147"/>
      <c r="AO99" s="149"/>
      <c r="AP99" s="147"/>
      <c r="AQ99" s="129"/>
      <c r="AR99" s="129"/>
      <c r="AS99" s="145"/>
      <c r="AT99" s="129"/>
      <c r="AU99" s="150"/>
      <c r="AV99" s="150" t="str">
        <f t="shared" ca="1" si="26"/>
        <v/>
      </c>
      <c r="AW99" s="150"/>
      <c r="AX99" s="150"/>
      <c r="AY99" s="151"/>
      <c r="AZ99" s="136" t="str">
        <f t="shared" ca="1" si="27"/>
        <v/>
      </c>
      <c r="BA99" s="152" t="str">
        <f t="shared" ca="1" si="23"/>
        <v/>
      </c>
      <c r="BB99" s="152" t="str">
        <f t="shared" ca="1" si="23"/>
        <v/>
      </c>
      <c r="BC99" s="152" t="str">
        <f t="shared" ca="1" si="23"/>
        <v/>
      </c>
      <c r="BD99" s="152" t="str">
        <f t="shared" ca="1" si="23"/>
        <v/>
      </c>
      <c r="BE99" s="136" t="str">
        <f t="shared" ca="1" si="22"/>
        <v/>
      </c>
      <c r="BF99" s="136" t="str">
        <f t="shared" ca="1" si="28"/>
        <v/>
      </c>
      <c r="BG99" s="136" t="str">
        <f t="shared" ca="1" si="29"/>
        <v/>
      </c>
      <c r="BH99" s="136" t="str">
        <f t="shared" ca="1" si="30"/>
        <v/>
      </c>
      <c r="BI99" s="136" t="str">
        <f t="shared" ca="1" si="31"/>
        <v/>
      </c>
      <c r="BJ99" s="150" t="str">
        <f t="shared" ca="1" si="32"/>
        <v/>
      </c>
      <c r="BK99" s="523" t="str">
        <f t="shared" ca="1" si="33"/>
        <v/>
      </c>
      <c r="BL99" s="136" t="str">
        <f t="shared" ca="1" si="34"/>
        <v/>
      </c>
      <c r="BM99" s="134" t="str">
        <f t="shared" ca="1" si="35"/>
        <v/>
      </c>
      <c r="BN99" s="134" t="str">
        <f ca="1">IFERROR(IF(OFFSET(X99,0,3)="", "", IF(OR(OFFSET(X99,0,2)="Yes",OFFSET(J99,0,-1)="BENEFICIARIES (GRANT)"), IF(OFFSET(X99,0,3)="FAO - HQ and RO", VLOOKUP(OFFSET(X99,0,4), Lists!$B$3:$C$255, 2, FALSE), VLOOKUP(OFFSET(X99,0,3),Lists!$D$3:$E$121,2,FALSE)),"")),"")</f>
        <v/>
      </c>
      <c r="BO99" s="134" t="str">
        <f t="shared" ca="1" si="36"/>
        <v/>
      </c>
      <c r="BP99" s="134" t="str">
        <f t="shared" si="36"/>
        <v/>
      </c>
      <c r="BQ99" s="134" t="str">
        <f t="shared" si="36"/>
        <v/>
      </c>
      <c r="BR99" s="134"/>
      <c r="BT99" s="153"/>
      <c r="BU99" s="153"/>
      <c r="BV99" s="154"/>
      <c r="BW99" s="154"/>
      <c r="BX99" s="150"/>
      <c r="BY99" s="150" t="str">
        <f t="shared" ca="1" si="37"/>
        <v/>
      </c>
      <c r="BZ99" s="150" t="str">
        <f t="shared" ca="1" si="38"/>
        <v/>
      </c>
      <c r="CA99" s="154" t="str">
        <f t="shared" ca="1" si="39"/>
        <v/>
      </c>
      <c r="CB99" s="150"/>
      <c r="CC99" s="154" t="str">
        <f t="shared" ca="1" si="40"/>
        <v/>
      </c>
      <c r="CD99" s="150"/>
    </row>
    <row r="100" spans="1:82" s="40" customFormat="1" x14ac:dyDescent="0.2">
      <c r="A100" s="78"/>
      <c r="B100" s="78"/>
      <c r="C100" s="78"/>
      <c r="D100" s="78"/>
      <c r="E100" s="118" t="str">
        <f t="shared" ca="1" si="24"/>
        <v/>
      </c>
      <c r="F100" s="118" t="str">
        <f ca="1">IFERROR(IF(OFFSET(J100,0,2)="","",IF(OFFSET(J100,0,-1)="","", VLOOKUP(OFFSET(J100,0,-1),Lists!$H$10:$I$15,2,FALSE))),"")</f>
        <v/>
      </c>
      <c r="G100" s="139" t="str">
        <f ca="1">IFERROR(IF(OFFSET(J100,0,8)="","",VLOOKUP(OFFSET(J100,0,8),Lists!$P$3:$Q$16,2,FALSE)),"")</f>
        <v/>
      </c>
      <c r="H100" s="155"/>
      <c r="I100" s="141"/>
      <c r="J100" s="141"/>
      <c r="K100" s="142"/>
      <c r="L100" s="143"/>
      <c r="M100" s="142"/>
      <c r="N100" s="144"/>
      <c r="O100" s="142"/>
      <c r="P100" s="145"/>
      <c r="Q100" s="146"/>
      <c r="R100" s="129"/>
      <c r="S100" s="129"/>
      <c r="T100" s="147"/>
      <c r="U100" s="145" t="str">
        <f ca="1">IF(OFFSET(J100,0,2)="","",IF(OFFSET(J100,0,-1)="","", IF(VLOOKUP(OFFSET(J100,0,-1),Lists!$H$10:$J$15,3,FALSE)=0,"",VLOOKUP(OFFSET(J100,0,-1),Lists!$H$10:$J$15,3,FALSE))))</f>
        <v/>
      </c>
      <c r="V100" s="147"/>
      <c r="W100" s="128"/>
      <c r="X100" s="145"/>
      <c r="Y100" s="142"/>
      <c r="Z100" s="145"/>
      <c r="AA100" s="129"/>
      <c r="AB100" s="129"/>
      <c r="AC100" s="148"/>
      <c r="AD100" s="520" t="str">
        <f t="shared" ca="1" si="25"/>
        <v/>
      </c>
      <c r="AE100" s="147"/>
      <c r="AF100" s="147"/>
      <c r="AG100" s="147"/>
      <c r="AH100" s="147"/>
      <c r="AI100" s="129"/>
      <c r="AJ100" s="129"/>
      <c r="AK100" s="129"/>
      <c r="AL100" s="147"/>
      <c r="AM100" s="149"/>
      <c r="AN100" s="147"/>
      <c r="AO100" s="149"/>
      <c r="AP100" s="147"/>
      <c r="AQ100" s="129"/>
      <c r="AR100" s="129"/>
      <c r="AS100" s="145"/>
      <c r="AT100" s="129"/>
      <c r="AU100" s="150"/>
      <c r="AV100" s="150" t="str">
        <f t="shared" ca="1" si="26"/>
        <v/>
      </c>
      <c r="AW100" s="150"/>
      <c r="AX100" s="150"/>
      <c r="AY100" s="151"/>
      <c r="AZ100" s="136" t="str">
        <f t="shared" ca="1" si="27"/>
        <v/>
      </c>
      <c r="BA100" s="152" t="str">
        <f t="shared" ca="1" si="23"/>
        <v/>
      </c>
      <c r="BB100" s="152" t="str">
        <f t="shared" ca="1" si="23"/>
        <v/>
      </c>
      <c r="BC100" s="152" t="str">
        <f t="shared" ca="1" si="23"/>
        <v/>
      </c>
      <c r="BD100" s="152" t="str">
        <f t="shared" ca="1" si="23"/>
        <v/>
      </c>
      <c r="BE100" s="136" t="str">
        <f t="shared" ca="1" si="22"/>
        <v/>
      </c>
      <c r="BF100" s="136" t="str">
        <f t="shared" ca="1" si="28"/>
        <v/>
      </c>
      <c r="BG100" s="136" t="str">
        <f t="shared" ca="1" si="29"/>
        <v/>
      </c>
      <c r="BH100" s="136" t="str">
        <f t="shared" ca="1" si="30"/>
        <v/>
      </c>
      <c r="BI100" s="136" t="str">
        <f t="shared" ca="1" si="31"/>
        <v/>
      </c>
      <c r="BJ100" s="150" t="str">
        <f t="shared" ca="1" si="32"/>
        <v/>
      </c>
      <c r="BK100" s="523" t="str">
        <f t="shared" ca="1" si="33"/>
        <v/>
      </c>
      <c r="BL100" s="136" t="str">
        <f t="shared" ca="1" si="34"/>
        <v/>
      </c>
      <c r="BM100" s="134" t="str">
        <f t="shared" ca="1" si="35"/>
        <v/>
      </c>
      <c r="BN100" s="134" t="str">
        <f ca="1">IFERROR(IF(OFFSET(X100,0,3)="", "", IF(OR(OFFSET(X100,0,2)="Yes",OFFSET(J100,0,-1)="BENEFICIARIES (GRANT)"), IF(OFFSET(X100,0,3)="FAO - HQ and RO", VLOOKUP(OFFSET(X100,0,4), Lists!$B$3:$C$255, 2, FALSE), VLOOKUP(OFFSET(X100,0,3),Lists!$D$3:$E$121,2,FALSE)),"")),"")</f>
        <v/>
      </c>
      <c r="BO100" s="134" t="str">
        <f t="shared" ca="1" si="36"/>
        <v/>
      </c>
      <c r="BP100" s="134" t="str">
        <f t="shared" si="36"/>
        <v/>
      </c>
      <c r="BQ100" s="134" t="str">
        <f t="shared" si="36"/>
        <v/>
      </c>
      <c r="BR100" s="134"/>
      <c r="BT100" s="153"/>
      <c r="BU100" s="153"/>
      <c r="BV100" s="154"/>
      <c r="BW100" s="154"/>
      <c r="BX100" s="150"/>
      <c r="BY100" s="150" t="str">
        <f t="shared" ca="1" si="37"/>
        <v/>
      </c>
      <c r="BZ100" s="150" t="str">
        <f t="shared" ca="1" si="38"/>
        <v/>
      </c>
      <c r="CA100" s="154" t="str">
        <f t="shared" ca="1" si="39"/>
        <v/>
      </c>
      <c r="CB100" s="150"/>
      <c r="CC100" s="154" t="str">
        <f t="shared" ca="1" si="40"/>
        <v/>
      </c>
      <c r="CD100" s="150"/>
    </row>
    <row r="101" spans="1:82" s="40" customFormat="1" x14ac:dyDescent="0.2">
      <c r="A101" s="78"/>
      <c r="B101" s="189"/>
      <c r="C101" s="189"/>
      <c r="D101" s="189"/>
      <c r="E101" s="190" t="str">
        <f t="shared" ca="1" si="24"/>
        <v/>
      </c>
      <c r="F101" s="190" t="str">
        <f ca="1">IFERROR(IF(OFFSET(J101,0,2)="","",IF(OFFSET(J101,0,-1)="","", VLOOKUP(OFFSET(J101,0,-1),Lists!$H$10:$I$15,2,FALSE))),"")</f>
        <v/>
      </c>
      <c r="G101" s="191" t="str">
        <f ca="1">IFERROR(IF(OFFSET(J101,0,8)="","",VLOOKUP(OFFSET(J101,0,8),Lists!$P$3:$Q$16,2,FALSE)),"")</f>
        <v/>
      </c>
      <c r="H101" s="192"/>
      <c r="I101" s="193"/>
      <c r="J101" s="193"/>
      <c r="K101" s="194"/>
      <c r="L101" s="195"/>
      <c r="M101" s="194"/>
      <c r="N101" s="196"/>
      <c r="O101" s="194"/>
      <c r="P101" s="197"/>
      <c r="Q101" s="198"/>
      <c r="R101" s="199"/>
      <c r="S101" s="199"/>
      <c r="T101" s="200"/>
      <c r="U101" s="197" t="str">
        <f ca="1">IF(OFFSET(J101,0,2)="","",IF(OFFSET(J101,0,-1)="","", IF(VLOOKUP(OFFSET(J101,0,-1),Lists!$H$10:$J$15,3,FALSE)=0,"",VLOOKUP(OFFSET(J101,0,-1),Lists!$H$10:$J$15,3,FALSE))))</f>
        <v/>
      </c>
      <c r="V101" s="200"/>
      <c r="W101" s="128"/>
      <c r="X101" s="197"/>
      <c r="Y101" s="194"/>
      <c r="Z101" s="197"/>
      <c r="AA101" s="199"/>
      <c r="AB101" s="199"/>
      <c r="AC101" s="201"/>
      <c r="AD101" s="522" t="str">
        <f t="shared" ca="1" si="25"/>
        <v/>
      </c>
      <c r="AE101" s="200"/>
      <c r="AF101" s="200"/>
      <c r="AG101" s="200"/>
      <c r="AH101" s="200"/>
      <c r="AI101" s="199"/>
      <c r="AJ101" s="199"/>
      <c r="AK101" s="199"/>
      <c r="AL101" s="200"/>
      <c r="AM101" s="202"/>
      <c r="AN101" s="200"/>
      <c r="AO101" s="202"/>
      <c r="AP101" s="200"/>
      <c r="AQ101" s="199"/>
      <c r="AR101" s="199"/>
      <c r="AS101" s="197"/>
      <c r="AT101" s="199"/>
      <c r="AU101" s="203"/>
      <c r="AV101" s="203" t="str">
        <f t="shared" ca="1" si="26"/>
        <v/>
      </c>
      <c r="AW101" s="203"/>
      <c r="AX101" s="203"/>
      <c r="AY101" s="204"/>
      <c r="AZ101" s="205" t="str">
        <f t="shared" ca="1" si="27"/>
        <v/>
      </c>
      <c r="BA101" s="206" t="str">
        <f t="shared" ca="1" si="23"/>
        <v/>
      </c>
      <c r="BB101" s="206" t="str">
        <f t="shared" ca="1" si="23"/>
        <v/>
      </c>
      <c r="BC101" s="206" t="str">
        <f t="shared" ca="1" si="23"/>
        <v/>
      </c>
      <c r="BD101" s="206" t="str">
        <f t="shared" ca="1" si="23"/>
        <v/>
      </c>
      <c r="BE101" s="205" t="str">
        <f t="shared" ca="1" si="22"/>
        <v/>
      </c>
      <c r="BF101" s="205" t="str">
        <f t="shared" ca="1" si="28"/>
        <v/>
      </c>
      <c r="BG101" s="205" t="str">
        <f t="shared" ca="1" si="29"/>
        <v/>
      </c>
      <c r="BH101" s="205" t="str">
        <f t="shared" ca="1" si="30"/>
        <v/>
      </c>
      <c r="BI101" s="205" t="str">
        <f t="shared" ca="1" si="31"/>
        <v/>
      </c>
      <c r="BJ101" s="203" t="str">
        <f t="shared" ca="1" si="32"/>
        <v/>
      </c>
      <c r="BK101" s="203" t="str">
        <f t="shared" ca="1" si="33"/>
        <v/>
      </c>
      <c r="BL101" s="205" t="str">
        <f t="shared" ca="1" si="34"/>
        <v/>
      </c>
      <c r="BM101" s="205" t="str">
        <f t="shared" ca="1" si="35"/>
        <v/>
      </c>
      <c r="BN101" s="205" t="str">
        <f ca="1">IFERROR(IF(OFFSET(X101,0,3)="", "", IF(OR(OFFSET(X101,0,2)="Yes",OFFSET(J101,0,-1)="BENEFICIARIES (GRANT)"), IF(OFFSET(X101,0,3)="FAO - HQ and RO", VLOOKUP(OFFSET(X101,0,4), Lists!$B$3:$C$255, 2, FALSE), VLOOKUP(OFFSET(X101,0,3),Lists!$D$3:$E$121,2,FALSE)),"")),"")</f>
        <v/>
      </c>
      <c r="BO101" s="205" t="str">
        <f t="shared" ca="1" si="36"/>
        <v/>
      </c>
      <c r="BP101" s="205" t="str">
        <f t="shared" si="36"/>
        <v/>
      </c>
      <c r="BQ101" s="205" t="str">
        <f t="shared" si="36"/>
        <v/>
      </c>
      <c r="BR101" s="205"/>
      <c r="BT101" s="207"/>
      <c r="BU101" s="207"/>
      <c r="BV101" s="208"/>
      <c r="BW101" s="208"/>
      <c r="BX101" s="203"/>
      <c r="BY101" s="203" t="str">
        <f t="shared" ca="1" si="37"/>
        <v/>
      </c>
      <c r="BZ101" s="203" t="str">
        <f t="shared" ca="1" si="38"/>
        <v/>
      </c>
      <c r="CA101" s="208" t="str">
        <f t="shared" ca="1" si="39"/>
        <v/>
      </c>
      <c r="CB101" s="203"/>
      <c r="CC101" s="208" t="str">
        <f t="shared" ca="1" si="40"/>
        <v/>
      </c>
      <c r="CD101" s="203"/>
    </row>
    <row r="102" spans="1:82" s="40" customFormat="1" x14ac:dyDescent="0.2">
      <c r="A102" s="25"/>
      <c r="B102" s="25"/>
      <c r="C102" s="25"/>
      <c r="D102" s="25"/>
      <c r="E102" s="25"/>
      <c r="F102" s="25"/>
      <c r="G102" s="25"/>
      <c r="H102" s="25"/>
      <c r="I102" s="25"/>
      <c r="J102" s="25"/>
      <c r="K102" s="25"/>
      <c r="L102" s="25"/>
      <c r="M102" s="25"/>
      <c r="N102" s="25"/>
      <c r="O102" s="209"/>
      <c r="P102" s="25"/>
      <c r="Q102" s="25"/>
      <c r="R102" s="25"/>
      <c r="S102" s="25"/>
      <c r="T102" s="25"/>
      <c r="U102" s="25"/>
      <c r="V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V102" s="25"/>
      <c r="AW102" s="25"/>
      <c r="AX102" s="25"/>
      <c r="AY102" s="209"/>
      <c r="AZ102" s="25"/>
      <c r="BA102" s="25"/>
      <c r="BB102" s="25"/>
      <c r="BC102" s="25"/>
      <c r="BD102" s="25"/>
      <c r="BE102" s="25"/>
      <c r="BF102" s="25"/>
      <c r="BG102" s="25"/>
      <c r="BH102" s="25"/>
      <c r="BI102" s="25"/>
      <c r="BJ102" s="25"/>
      <c r="BK102" s="25"/>
      <c r="BL102" s="25"/>
      <c r="BM102" s="25"/>
      <c r="BN102" s="25"/>
      <c r="BO102" s="25"/>
      <c r="BP102" s="25"/>
      <c r="BQ102" s="25"/>
      <c r="BR102" s="25"/>
      <c r="BT102" s="25"/>
      <c r="BU102" s="25"/>
      <c r="BV102" s="25"/>
      <c r="BW102" s="25"/>
      <c r="BX102" s="25"/>
      <c r="BY102" s="25"/>
      <c r="BZ102" s="25"/>
      <c r="CA102" s="25"/>
      <c r="CB102" s="25"/>
      <c r="CC102" s="25"/>
      <c r="CD102" s="25"/>
    </row>
  </sheetData>
  <sheetProtection algorithmName="SHA-512" hashValue="jPO9bIRhF3Orxy4v07bAk27dsThgf253knzRfUH1wyO7iLVjnMH2QMw37C7Wa6b70oNDpalVzUuQb7LHMIXR7Q==" saltValue="V4RaLr4e2T6vIv7GHLA3bw==" spinCount="100000" sheet="1" formatColumns="0" formatRows="0"/>
  <mergeCells count="7">
    <mergeCell ref="BO12:BQ12"/>
    <mergeCell ref="N7:T7"/>
    <mergeCell ref="AB7:AL7"/>
    <mergeCell ref="AM7:AQ7"/>
    <mergeCell ref="AW12:AX12"/>
    <mergeCell ref="BA12:BJ12"/>
    <mergeCell ref="BK12:BM12"/>
  </mergeCells>
  <conditionalFormatting sqref="U13:U101 S13:S101 AA13:AB101">
    <cfRule type="expression" dxfId="144" priority="27">
      <formula>IF(S13="", 0, OR(EXACT(LOWER(S13),S13),EXACT(UPPER(S13),S13)))</formula>
    </cfRule>
  </conditionalFormatting>
  <conditionalFormatting sqref="AS13:AS101 AD13:AD101">
    <cfRule type="expression" dxfId="143" priority="37">
      <formula>NOT(EXACT(UPPER(AD13),AD13))</formula>
    </cfRule>
  </conditionalFormatting>
  <conditionalFormatting sqref="AM13:AR101">
    <cfRule type="containsText" dxfId="142" priority="29" operator="containsText" text="/">
      <formula>NOT(ISERROR(SEARCH("/",AM13)))</formula>
    </cfRule>
  </conditionalFormatting>
  <conditionalFormatting sqref="V13:V101">
    <cfRule type="expression" dxfId="141" priority="28">
      <formula>IF(V13="", 0, IF(V13="eBanking (Manual)", OR(EXACT(LOWER(V13),V13),EXACT(UPPER(V13),V13)), IF(V13="UNDP - ASR",OR(EXACT(LOWER(V13),V13),EXACT(PROPER(V13),V13)), NOT(EXACT(PROPER(V13),V13)))))</formula>
    </cfRule>
  </conditionalFormatting>
  <conditionalFormatting sqref="AM13:AM101 AO35:AO101 AO13:AO33">
    <cfRule type="expression" dxfId="140" priority="26">
      <formula>IF(AM13="","",NOT(ISNUMBER(FIND("00",AM13))))</formula>
    </cfRule>
  </conditionalFormatting>
  <conditionalFormatting sqref="Q15:Q101 L15:M101">
    <cfRule type="expression" dxfId="139" priority="19">
      <formula>IF($Q15="","",$Q15&gt;TODAY())</formula>
    </cfRule>
  </conditionalFormatting>
  <conditionalFormatting sqref="U3">
    <cfRule type="expression" dxfId="138" priority="16">
      <formula>COUNTIF($Z15:$Z101,"Yes")&gt;0</formula>
    </cfRule>
  </conditionalFormatting>
  <conditionalFormatting sqref="E15:F101 U15:U101 L15:M101">
    <cfRule type="expression" dxfId="137" priority="31">
      <formula>$E15="Potential"</formula>
    </cfRule>
  </conditionalFormatting>
  <conditionalFormatting sqref="M13:M101">
    <cfRule type="expression" dxfId="136" priority="20">
      <formula>NOT(ISNUMBER(M13+0))</formula>
    </cfRule>
  </conditionalFormatting>
  <conditionalFormatting sqref="O13:O101">
    <cfRule type="expression" dxfId="135" priority="21">
      <formula>NOT(ISNUMBER(O13+0))</formula>
    </cfRule>
  </conditionalFormatting>
  <conditionalFormatting sqref="Q15:Q33 L15:M33 F15:F33 F35:F101 L35:M101 Q35:Q101">
    <cfRule type="expression" dxfId="134" priority="18">
      <formula>IF($Q15="","",$Q15&lt;=TODAY())</formula>
    </cfRule>
  </conditionalFormatting>
  <conditionalFormatting sqref="T13:T101 AQ13:AR101">
    <cfRule type="containsText" dxfId="133" priority="35" operator="containsText" text=",">
      <formula>NOT(ISERROR(SEARCH(",",T13)))</formula>
    </cfRule>
    <cfRule type="containsText" dxfId="132" priority="36" operator="containsText" text=" ">
      <formula>NOT(ISERROR(SEARCH(" ",T13)))</formula>
    </cfRule>
  </conditionalFormatting>
  <conditionalFormatting sqref="M15:Y101 E15:G101 AA15:AS101">
    <cfRule type="containsText" dxfId="131" priority="34" operator="containsText" text="N/A">
      <formula>NOT(ISERROR(SEARCH("N/A",E15)))</formula>
    </cfRule>
  </conditionalFormatting>
  <conditionalFormatting sqref="AQ13:AR101">
    <cfRule type="expression" dxfId="130" priority="24">
      <formula>IF(AQ13="","",NOT(ISNUMBER(FIND(".",AQ13))))</formula>
    </cfRule>
    <cfRule type="expression" dxfId="129" priority="25">
      <formula>IF(AQ13="","",NOT(ISNUMBER(FIND("@",AQ13))))</formula>
    </cfRule>
    <cfRule type="containsText" dxfId="128" priority="32" operator="containsText" text="'">
      <formula>NOT(ISERROR(SEARCH("'",AQ13)))</formula>
    </cfRule>
  </conditionalFormatting>
  <conditionalFormatting sqref="T13:T101">
    <cfRule type="expression" dxfId="127" priority="22">
      <formula>IF(T13="","",NOT(ISNUMBER(FIND(".",T13))))</formula>
    </cfRule>
    <cfRule type="containsText" dxfId="126" priority="23" operator="containsText" text="@">
      <formula>NOT(ISERROR(SEARCH("@",T13)))</formula>
    </cfRule>
  </conditionalFormatting>
  <conditionalFormatting sqref="AY15:AY101 AA15:AA101 AD15:AD101">
    <cfRule type="expression" dxfId="125" priority="17">
      <formula>IF($AY15="","",$AY15&lt;=TODAY())</formula>
    </cfRule>
  </conditionalFormatting>
  <conditionalFormatting sqref="M15:V101 AA15:AS101">
    <cfRule type="containsText" dxfId="124" priority="30" operator="containsText" text="N / A">
      <formula>NOT(ISERROR(SEARCH("N / A",M15)))</formula>
    </cfRule>
  </conditionalFormatting>
  <conditionalFormatting sqref="AP13:AP101">
    <cfRule type="expression" dxfId="123" priority="15">
      <formula>AND($AP13="",$AO13&lt;&gt;"",OR($AQ13&lt;&gt;"",$AS13&lt;&gt;""))</formula>
    </cfRule>
  </conditionalFormatting>
  <conditionalFormatting sqref="AN13:AN101">
    <cfRule type="expression" dxfId="122" priority="14">
      <formula>AND($AN13="",$AM13&lt;&gt;"",OR($AP13&lt;&gt;"",$AQ13&lt;&gt;"",$AS13&lt;&gt;""))</formula>
    </cfRule>
  </conditionalFormatting>
  <conditionalFormatting sqref="AM13:AM101">
    <cfRule type="expression" dxfId="121" priority="13">
      <formula>AND($AM13="",$AN13&lt;&gt;"",OR($AO13&lt;&gt;"",$AQ13&lt;&gt;"",$AS13&lt;&gt;""))</formula>
    </cfRule>
  </conditionalFormatting>
  <conditionalFormatting sqref="AO13:AO101">
    <cfRule type="expression" dxfId="120" priority="12">
      <formula>AND($AO13="",$AP13&lt;&gt;"",OR($AQ13&lt;&gt;"",$AS13&lt;&gt;""))</formula>
    </cfRule>
  </conditionalFormatting>
  <conditionalFormatting sqref="M5">
    <cfRule type="expression" dxfId="119" priority="10">
      <formula>IF($M$4=TRUE,TRUE,FALSE)</formula>
    </cfRule>
    <cfRule type="expression" dxfId="118" priority="11">
      <formula>COUNTIF($I15:$I101,"Petty Cash")&gt;0</formula>
    </cfRule>
  </conditionalFormatting>
  <conditionalFormatting sqref="I15:I101">
    <cfRule type="expression" dxfId="117" priority="9">
      <formula>IF(AND(I15="",E15=""),IF(L15="",FALSE,TRUE),FALSE)</formula>
    </cfRule>
  </conditionalFormatting>
  <conditionalFormatting sqref="AT13:AT101">
    <cfRule type="containsText" dxfId="116" priority="4" operator="containsText" text="/">
      <formula>NOT(ISERROR(SEARCH("/",AT13)))</formula>
    </cfRule>
  </conditionalFormatting>
  <conditionalFormatting sqref="AT13:AT101">
    <cfRule type="containsText" dxfId="115" priority="8" operator="containsText" text=" ">
      <formula>NOT(ISERROR(SEARCH(" ",AT13)))</formula>
    </cfRule>
  </conditionalFormatting>
  <conditionalFormatting sqref="AT15:AT101">
    <cfRule type="containsText" dxfId="114" priority="7" operator="containsText" text="N/A">
      <formula>NOT(ISERROR(SEARCH("N/A",AT15)))</formula>
    </cfRule>
  </conditionalFormatting>
  <conditionalFormatting sqref="AT13:AT101">
    <cfRule type="expression" dxfId="113" priority="2">
      <formula>IF(AT13="","",NOT(ISNUMBER(FIND(".",AT13))))</formula>
    </cfRule>
    <cfRule type="expression" dxfId="112" priority="3">
      <formula>IF(AT13="","",NOT(ISNUMBER(FIND("@",AT13))))</formula>
    </cfRule>
    <cfRule type="containsText" dxfId="111" priority="6" operator="containsText" text="'">
      <formula>NOT(ISERROR(SEARCH("'",AT13)))</formula>
    </cfRule>
  </conditionalFormatting>
  <conditionalFormatting sqref="AT15:AT101">
    <cfRule type="containsText" dxfId="110" priority="5" operator="containsText" text="N / A">
      <formula>NOT(ISERROR(SEARCH("N / A",AT15)))</formula>
    </cfRule>
  </conditionalFormatting>
  <conditionalFormatting sqref="AO15">
    <cfRule type="expression" dxfId="109" priority="1">
      <formula>AND($AM15="",$AN15&lt;&gt;"",OR($AO15&lt;&gt;"",$AQ15&lt;&gt;"",$AS15&lt;&gt;""))</formula>
    </cfRule>
  </conditionalFormatting>
  <dataValidations count="6">
    <dataValidation type="textLength" operator="lessThanOrEqual" allowBlank="1" showInputMessage="1" showErrorMessage="1" errorTitle="Insert only country code!" error="Please insert ONLY the country code in this field._x000a_Format: 00number" sqref="AM13:AM101 AO13:AO101">
      <formula1>9</formula1>
    </dataValidation>
    <dataValidation type="list" allowBlank="1" showInputMessage="1" sqref="AK13:AK101">
      <formula1>INDIRECT(SUBSTITUTE(AB13," ",""))</formula1>
    </dataValidation>
    <dataValidation type="textLength" operator="lessThanOrEqual" allowBlank="1" showInputMessage="1" showErrorMessage="1" errorTitle="Site name too long!" error="Please insert maximum 15 characters as site name! If needed, please use abbreviations." sqref="AD13:AD101">
      <formula1>15</formula1>
    </dataValidation>
    <dataValidation type="textLength" operator="lessThanOrEqual" allowBlank="1" showInputMessage="1" showErrorMessage="1" errorTitle="Please shorten the webpage!" error="The webpage can be maximum 50 characters!" sqref="T13:T101">
      <formula1>50</formula1>
    </dataValidation>
    <dataValidation type="textLength" operator="lessThanOrEqual" allowBlank="1" showInputMessage="1" showErrorMessage="1" errorTitle="Please shorten the number!" error="The phone number can be maximum 25 characters!" sqref="AN13:AN101 AP13:AP101">
      <formula1>25</formula1>
    </dataValidation>
    <dataValidation type="list" showInputMessage="1" showErrorMessage="1" errorTitle="Supplier Activation Code" error="Please choose from the drop-down list!" sqref="U15:U101">
      <formula1>IF(I15="",Supplier,INDIRECT(SUBSTITUTE(SUBSTITUTE(SUBSTITUTE(I15," ",""),")",""),"(","")))</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1]!Reset_Formulas_Supplier_Site">
                <anchor moveWithCells="1" sizeWithCells="1">
                  <from>
                    <xdr:col>50</xdr:col>
                    <xdr:colOff>142875</xdr:colOff>
                    <xdr:row>2</xdr:row>
                    <xdr:rowOff>38100</xdr:rowOff>
                  </from>
                  <to>
                    <xdr:col>51</xdr:col>
                    <xdr:colOff>828675</xdr:colOff>
                    <xdr:row>2</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3" operator="containsText" id="{2E9B2D3D-09FB-4BC5-A228-7E11725380D5}">
            <xm:f>NOT(ISERROR(SEARCH("+",AM13)))</xm:f>
            <xm:f>"+"</xm:f>
            <x14:dxf>
              <font>
                <color rgb="FF9C0006"/>
              </font>
              <fill>
                <patternFill>
                  <bgColor rgb="FFFFC7CE"/>
                </patternFill>
              </fill>
            </x14:dxf>
          </x14:cfRule>
          <xm:sqref>AM13:AP101</xm:sqref>
        </x14:conditionalFormatting>
      </x14:conditionalFormattings>
    </ext>
    <ext xmlns:x14="http://schemas.microsoft.com/office/spreadsheetml/2009/9/main" uri="{CCE6A557-97BC-4b89-ADB6-D9C93CAAB3DF}">
      <x14:dataValidations xmlns:xm="http://schemas.microsoft.com/office/excel/2006/main" count="14">
        <x14:dataValidation type="list" showInputMessage="1" showErrorMessage="1" errorTitle="Select country" error="Please select the country from the drop down list!">
          <x14:formula1>
            <xm:f>Lists!$B$3:$B$255</xm:f>
          </x14:formula1>
          <xm:sqref>AB13:AB101</xm:sqref>
        </x14:dataValidation>
        <x14:dataValidation type="list" showInputMessage="1" showErrorMessage="1" errorTitle="Please select OU" error="Please select the Operating Unit from the drop down list!">
          <x14:formula1>
            <xm:f>Lists!$D$3:$D$121</xm:f>
          </x14:formula1>
          <xm:sqref>AA13:AA101</xm:sqref>
        </x14:dataValidation>
        <x14:dataValidation type="list" errorStyle="warning" allowBlank="1" showInputMessage="1" showErrorMessage="1">
          <x14:formula1>
            <xm:f>Lists!$G$33:$G$38</xm:f>
          </x14:formula1>
          <xm:sqref>AU15:AU101</xm:sqref>
        </x14:dataValidation>
        <x14:dataValidation type="list" errorStyle="information" allowBlank="1" showInputMessage="1" errorTitle="Pay on Receipt" error="IF LOA supplier, please insert Receipt_x000a_IF non-LOA supplier, please leave empty!">
          <x14:formula1>
            <xm:f>Lists!$N$3:$N$4</xm:f>
          </x14:formula1>
          <xm:sqref>BK13:BL101</xm:sqref>
        </x14:dataValidation>
        <x14:dataValidation type="list" allowBlank="1" showInputMessage="1" showErrorMessage="1" errorTitle="Wrong record type." error="Please select from the drop-down list!">
          <x14:formula1>
            <xm:f>Lists!$H$10:$H$15</xm:f>
          </x14:formula1>
          <xm:sqref>I13:I101</xm:sqref>
        </x14:dataValidation>
        <x14:dataValidation type="list" allowBlank="1" showInputMessage="1" showErrorMessage="1" errorTitle="Select Nature of Business" error="Please choose from the drop-down list!">
          <x14:formula1>
            <xm:f>Lists!$S$3:$S$21</xm:f>
          </x14:formula1>
          <xm:sqref>S13:S101</xm:sqref>
        </x14:dataValidation>
        <x14:dataValidation type="list" showInputMessage="1" showErrorMessage="1" errorTitle="Payment method" error="Please select the payment method from the drop down list!">
          <x14:formula1>
            <xm:f>Lists!$I$2:$I$8</xm:f>
          </x14:formula1>
          <xm:sqref>V13:V101</xm:sqref>
        </x14:dataValidation>
        <x14:dataValidation type="list" allowBlank="1" showInputMessage="1" showErrorMessage="1" errorTitle="Select Type of Organization" error="Please choose from the drop-down list!">
          <x14:formula1>
            <xm:f>Lists!$P$3:$P$16</xm:f>
          </x14:formula1>
          <xm:sqref>R13:R101</xm:sqref>
        </x14:dataValidation>
        <x14:dataValidation type="list" errorStyle="warning" allowBlank="1" showInputMessage="1" showErrorMessage="1" errorTitle="Supplier Update Mode incorrect" error="Insert Create or Update, or leave blank for default (Create)!">
          <x14:formula1>
            <xm:f>Lists!$U$3:$U$4</xm:f>
          </x14:formula1>
          <xm:sqref>J13:J101</xm:sqref>
        </x14:dataValidation>
        <x14:dataValidation type="list" errorStyle="warning" allowBlank="1" showInputMessage="1" showErrorMessage="1" errorTitle="Site Update Mode incorrect" error="Insert Create or Update, or leave blank for default (Create)!">
          <x14:formula1>
            <xm:f>Lists!$U$3:$U$4</xm:f>
          </x14:formula1>
          <xm:sqref>X13:X101 CA15:CA101</xm:sqref>
        </x14:dataValidation>
        <x14:dataValidation type="list" allowBlank="1" showInputMessage="1" showErrorMessage="1" errorTitle="Currency code" error="Please insert a valid currency code with CAPITAL LETTERS!">
          <x14:formula1>
            <xm:f>Lists!$K$3:$K$181</xm:f>
          </x14:formula1>
          <xm:sqref>AS13:AS101</xm:sqref>
        </x14:dataValidation>
        <x14:dataValidation type="list" errorStyle="warning" allowBlank="1" showInputMessage="1" showErrorMessage="1" errorTitle="LOA or non-LOA Site?" error="Please select Yes for LOA site and No if non-LOA site!">
          <x14:formula1>
            <xm:f>Lists!$Y$3:$Y$4</xm:f>
          </x14:formula1>
          <xm:sqref>Z13:Z101</xm:sqref>
        </x14:dataValidation>
        <x14:dataValidation type="list" errorStyle="information" allowBlank="1" showInputMessage="1">
          <x14:formula1>
            <xm:f>Lists!$W$3:$W$4</xm:f>
          </x14:formula1>
          <xm:sqref>BM13:BM101</xm:sqref>
        </x14:dataValidation>
        <x14:dataValidation type="list" allowBlank="1" showInputMessage="1" showErrorMessage="1">
          <x14:formula1>
            <xm:f>Lists!$AG$3:$AG$5</xm:f>
          </x14:formula1>
          <xm:sqref>BZ13:BZ101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CS102"/>
  <sheetViews>
    <sheetView topLeftCell="AG1" zoomScaleNormal="100" workbookViewId="0">
      <pane ySplit="10" topLeftCell="A12" activePane="bottomLeft" state="frozen"/>
      <selection activeCell="C4" sqref="C4:P7"/>
      <selection pane="bottomLeft" activeCell="CQ15" sqref="CQ15"/>
    </sheetView>
  </sheetViews>
  <sheetFormatPr defaultColWidth="9.140625" defaultRowHeight="12.75" x14ac:dyDescent="0.2"/>
  <cols>
    <col min="1" max="6" width="14.5703125" style="367" hidden="1" customWidth="1"/>
    <col min="7" max="7" width="12.85546875" style="13" customWidth="1"/>
    <col min="8" max="8" width="12" style="223" customWidth="1"/>
    <col min="9" max="10" width="11.42578125" style="223" hidden="1" customWidth="1"/>
    <col min="11" max="11" width="46.85546875" style="368" customWidth="1"/>
    <col min="12" max="12" width="16.140625" style="223" customWidth="1"/>
    <col min="13" max="13" width="1.140625" style="210" customWidth="1"/>
    <col min="14" max="14" width="11.42578125" style="223" hidden="1" customWidth="1"/>
    <col min="15" max="15" width="12.42578125" style="223" hidden="1" customWidth="1"/>
    <col min="16" max="16" width="14.140625" style="369" customWidth="1"/>
    <col min="17" max="17" width="14" style="369" customWidth="1"/>
    <col min="18" max="18" width="17.5703125" style="369" customWidth="1"/>
    <col min="19" max="19" width="14.140625" style="368" customWidth="1"/>
    <col min="20" max="20" width="1.140625" style="210" customWidth="1"/>
    <col min="21" max="21" width="10.42578125" style="223" hidden="1" customWidth="1"/>
    <col min="22" max="22" width="11.85546875" style="370" hidden="1" customWidth="1"/>
    <col min="23" max="23" width="12.5703125" style="223" hidden="1" customWidth="1"/>
    <col min="24" max="24" width="22.85546875" style="367" customWidth="1"/>
    <col min="25" max="25" width="35.85546875" style="367" customWidth="1"/>
    <col min="26" max="26" width="27.5703125" style="221" customWidth="1"/>
    <col min="27" max="27" width="35.85546875" style="221" hidden="1" customWidth="1"/>
    <col min="28" max="28" width="27.5703125" style="221" hidden="1" customWidth="1"/>
    <col min="29" max="29" width="39" style="367" customWidth="1"/>
    <col min="30" max="30" width="14.5703125" style="223" customWidth="1"/>
    <col min="31" max="31" width="25.5703125" style="367" customWidth="1"/>
    <col min="32" max="32" width="25.42578125" style="367" customWidth="1"/>
    <col min="33" max="33" width="23.140625" style="367" customWidth="1"/>
    <col min="34" max="34" width="13.85546875" style="223" customWidth="1"/>
    <col min="35" max="35" width="9.42578125" style="223" customWidth="1"/>
    <col min="36" max="36" width="9.5703125" style="371" customWidth="1"/>
    <col min="37" max="37" width="18.42578125" style="372" customWidth="1"/>
    <col min="38" max="38" width="19.140625" style="367" customWidth="1"/>
    <col min="39" max="39" width="20.5703125" style="367" customWidth="1"/>
    <col min="40" max="40" width="12.85546875" style="367" customWidth="1"/>
    <col min="41" max="41" width="27.42578125" style="367" hidden="1" customWidth="1"/>
    <col min="42" max="42" width="9.85546875" style="371" hidden="1" customWidth="1"/>
    <col min="43" max="43" width="9.85546875" style="223" hidden="1" customWidth="1"/>
    <col min="44" max="44" width="12.5703125" style="223" hidden="1" customWidth="1"/>
    <col min="45" max="45" width="6.42578125" style="223" hidden="1" customWidth="1"/>
    <col min="46" max="47" width="13.85546875" style="367" hidden="1" customWidth="1"/>
    <col min="48" max="48" width="10.85546875" style="367" hidden="1" customWidth="1"/>
    <col min="49" max="49" width="1.140625" style="210" hidden="1" customWidth="1"/>
    <col min="50" max="50" width="11.42578125" style="223" hidden="1" customWidth="1"/>
    <col min="51" max="51" width="11.42578125" style="370" hidden="1" customWidth="1"/>
    <col min="52" max="52" width="13.5703125" style="367" hidden="1" customWidth="1"/>
    <col min="53" max="53" width="30.5703125" style="367" hidden="1" customWidth="1"/>
    <col min="54" max="54" width="20.5703125" style="367" hidden="1" customWidth="1"/>
    <col min="55" max="55" width="1.140625" style="210" hidden="1" customWidth="1"/>
    <col min="56" max="57" width="13.85546875" style="367" hidden="1" customWidth="1"/>
    <col min="58" max="58" width="25.5703125" style="367" hidden="1" customWidth="1"/>
    <col min="59" max="59" width="12.5703125" style="373" hidden="1" customWidth="1"/>
    <col min="60" max="60" width="12.5703125" style="367" hidden="1" customWidth="1"/>
    <col min="61" max="61" width="25.5703125" style="367" hidden="1" customWidth="1"/>
    <col min="62" max="62" width="13.85546875" style="367" hidden="1" customWidth="1"/>
    <col min="63" max="63" width="7.5703125" style="371" hidden="1" customWidth="1"/>
    <col min="64" max="64" width="25.5703125" style="367" hidden="1" customWidth="1"/>
    <col min="65" max="65" width="13.85546875" style="221" hidden="1" customWidth="1"/>
    <col min="66" max="68" width="13.85546875" style="367" hidden="1" customWidth="1"/>
    <col min="69" max="69" width="10.42578125" style="367" hidden="1" customWidth="1"/>
    <col min="70" max="72" width="13.85546875" style="367" hidden="1" customWidth="1"/>
    <col min="73" max="73" width="12.5703125" style="367" hidden="1" customWidth="1"/>
    <col min="74" max="74" width="1.140625" style="210" hidden="1" customWidth="1"/>
    <col min="75" max="76" width="14.5703125" style="367" hidden="1" customWidth="1"/>
    <col min="77" max="77" width="11" style="367" hidden="1" customWidth="1"/>
    <col min="78" max="78" width="9.85546875" style="367" hidden="1" customWidth="1"/>
    <col min="79" max="79" width="11.42578125" style="367" hidden="1" customWidth="1"/>
    <col min="80" max="80" width="11.5703125" style="367" hidden="1" customWidth="1"/>
    <col min="81" max="81" width="8.85546875" style="367" hidden="1" customWidth="1"/>
    <col min="82" max="82" width="10.5703125" style="367" hidden="1" customWidth="1"/>
    <col min="83" max="83" width="1.140625" style="210" hidden="1" customWidth="1"/>
    <col min="84" max="84" width="6.42578125" style="367" hidden="1" customWidth="1"/>
    <col min="85" max="85" width="12.42578125" style="367" hidden="1" customWidth="1"/>
    <col min="86" max="86" width="10.42578125" style="367" hidden="1" customWidth="1"/>
    <col min="87" max="89" width="9.140625" style="217" hidden="1" customWidth="1"/>
    <col min="90" max="92" width="9.140625" style="218" hidden="1" customWidth="1"/>
    <col min="93" max="94" width="9.140625" style="217" hidden="1" customWidth="1"/>
    <col min="95" max="95" width="1.140625" style="210" customWidth="1"/>
    <col min="96" max="96" width="28.42578125" style="218" customWidth="1"/>
    <col min="97" max="16384" width="9.140625" style="218"/>
  </cols>
  <sheetData>
    <row r="1" spans="1:97" ht="12.75" customHeight="1" x14ac:dyDescent="0.2">
      <c r="A1" s="210"/>
      <c r="B1" s="210"/>
      <c r="C1" s="210"/>
      <c r="D1" s="210"/>
      <c r="E1" s="14"/>
      <c r="F1" s="210"/>
      <c r="G1" s="14"/>
      <c r="H1" s="20"/>
      <c r="I1" s="20"/>
      <c r="J1" s="20"/>
      <c r="K1" s="211"/>
      <c r="L1" s="20"/>
      <c r="N1" s="20"/>
      <c r="O1" s="20"/>
      <c r="P1" s="212"/>
      <c r="Q1" s="212"/>
      <c r="R1" s="212"/>
      <c r="S1" s="211"/>
      <c r="U1" s="20"/>
      <c r="V1" s="213"/>
      <c r="W1" s="20"/>
      <c r="X1" s="210"/>
      <c r="Y1" s="210"/>
      <c r="Z1" s="214"/>
      <c r="AA1" s="214"/>
      <c r="AB1" s="214"/>
      <c r="AC1" s="210"/>
      <c r="AD1" s="20"/>
      <c r="AE1" s="210"/>
      <c r="AF1" s="210"/>
      <c r="AG1" s="210"/>
      <c r="AH1" s="20"/>
      <c r="AI1" s="20"/>
      <c r="AJ1" s="215"/>
      <c r="AK1" s="210"/>
      <c r="AL1" s="210"/>
      <c r="AM1" s="210"/>
      <c r="AN1" s="210"/>
      <c r="AO1" s="210"/>
      <c r="AP1" s="215"/>
      <c r="AQ1" s="20"/>
      <c r="AR1" s="20"/>
      <c r="AS1" s="20"/>
      <c r="AT1" s="210" t="s">
        <v>218</v>
      </c>
      <c r="AU1" s="210"/>
      <c r="AV1" s="210"/>
      <c r="AX1" s="20"/>
      <c r="AY1" s="213"/>
      <c r="AZ1" s="210"/>
      <c r="BA1" s="210"/>
      <c r="BB1" s="210"/>
      <c r="BD1" s="210"/>
      <c r="BE1" s="210"/>
      <c r="BF1" s="210"/>
      <c r="BG1" s="216"/>
      <c r="BH1" s="210"/>
      <c r="BI1" s="210"/>
      <c r="BJ1" s="210"/>
      <c r="BK1" s="215"/>
      <c r="BL1" s="210"/>
      <c r="BM1" s="214"/>
      <c r="BN1" s="210"/>
      <c r="BO1" s="210"/>
      <c r="BP1" s="210"/>
      <c r="BQ1" s="210"/>
      <c r="BR1" s="210"/>
      <c r="BS1" s="210"/>
      <c r="BT1" s="210"/>
      <c r="BU1" s="210"/>
      <c r="BW1" s="210"/>
      <c r="BX1" s="210"/>
      <c r="BY1" s="210"/>
      <c r="BZ1" s="210"/>
      <c r="CA1" s="210"/>
      <c r="CB1" s="210"/>
      <c r="CC1" s="210"/>
      <c r="CD1" s="210"/>
      <c r="CF1" s="210"/>
      <c r="CG1" s="210"/>
      <c r="CH1" s="210"/>
    </row>
    <row r="2" spans="1:97" ht="12.75" customHeight="1" x14ac:dyDescent="0.2">
      <c r="A2" s="210"/>
      <c r="B2" s="210"/>
      <c r="C2" s="210"/>
      <c r="D2" s="210"/>
      <c r="E2" s="14"/>
      <c r="F2" s="210"/>
      <c r="G2" s="14"/>
      <c r="H2" s="20"/>
      <c r="I2" s="20"/>
      <c r="J2" s="20"/>
      <c r="K2" s="211"/>
      <c r="L2" s="20"/>
      <c r="N2" s="20"/>
      <c r="O2" s="20"/>
      <c r="P2" s="212"/>
      <c r="Q2" s="212"/>
      <c r="R2" s="212"/>
      <c r="S2" s="211"/>
      <c r="U2" s="20"/>
      <c r="V2" s="213"/>
      <c r="W2" s="20"/>
      <c r="X2" s="210"/>
      <c r="Y2" s="219" t="s">
        <v>219</v>
      </c>
      <c r="Z2" s="214"/>
      <c r="AA2" s="214"/>
      <c r="AB2" s="214"/>
      <c r="AC2" s="210"/>
      <c r="AD2" s="20"/>
      <c r="AE2" s="210"/>
      <c r="AF2" s="210"/>
      <c r="AG2" s="210"/>
      <c r="AH2" s="20"/>
      <c r="AI2" s="20"/>
      <c r="AJ2" s="215"/>
      <c r="AK2" s="210"/>
      <c r="AL2" s="210"/>
      <c r="AM2" s="210"/>
      <c r="AN2" s="210"/>
      <c r="AO2" s="210"/>
      <c r="AP2" s="215"/>
      <c r="AQ2" s="20"/>
      <c r="AR2" s="20"/>
      <c r="AS2" s="20"/>
      <c r="AT2" s="210" t="s">
        <v>220</v>
      </c>
      <c r="AU2" s="210"/>
      <c r="AV2" s="210"/>
      <c r="AX2" s="20"/>
      <c r="AY2" s="213"/>
      <c r="AZ2" s="210"/>
      <c r="BA2" s="210"/>
      <c r="BB2" s="210"/>
      <c r="BD2" s="210"/>
      <c r="BE2" s="210"/>
      <c r="BF2" s="210"/>
      <c r="BG2" s="216"/>
      <c r="BH2" s="210"/>
      <c r="BI2" s="210"/>
      <c r="BJ2" s="210"/>
      <c r="BK2" s="215"/>
      <c r="BL2" s="210"/>
      <c r="BM2" s="214"/>
      <c r="BN2" s="210"/>
      <c r="BO2" s="210"/>
      <c r="BP2" s="210"/>
      <c r="BQ2" s="210"/>
      <c r="BR2" s="210"/>
      <c r="BS2" s="210"/>
      <c r="BT2" s="210"/>
      <c r="BU2" s="210"/>
      <c r="BW2" s="210"/>
      <c r="BX2" s="210"/>
      <c r="BY2" s="210"/>
      <c r="BZ2" s="210"/>
      <c r="CA2" s="210"/>
      <c r="CB2" s="210"/>
      <c r="CC2" s="210"/>
      <c r="CD2" s="210"/>
      <c r="CF2" s="210"/>
      <c r="CG2" s="210"/>
      <c r="CH2" s="210"/>
    </row>
    <row r="3" spans="1:97" ht="24" customHeight="1" x14ac:dyDescent="0.2">
      <c r="A3" s="210"/>
      <c r="B3" s="210"/>
      <c r="C3" s="210"/>
      <c r="D3" s="210"/>
      <c r="E3" s="210"/>
      <c r="F3" s="210"/>
      <c r="H3" s="20"/>
      <c r="I3" s="20"/>
      <c r="J3" s="20"/>
      <c r="K3" s="211"/>
      <c r="L3" s="20"/>
      <c r="N3" s="20"/>
      <c r="O3" s="20"/>
      <c r="P3" s="212"/>
      <c r="Q3" s="212"/>
      <c r="R3" s="212"/>
      <c r="S3" s="211"/>
      <c r="U3" s="20"/>
      <c r="V3" s="213"/>
      <c r="W3" s="20"/>
      <c r="X3" s="26" t="s">
        <v>18</v>
      </c>
      <c r="Y3" s="214"/>
      <c r="Z3" s="220" t="str">
        <f ca="1">IF(OR(ISNUMBER(MID(X5,6,2)+0),ISNUMBER(MID(X4,6,2)+0)),"",CONCATENATE("Row ",IFERROR(SUM(MATCH("BAD",CK15:CK101,0),14),""),": Please check Account Number length / validity."))</f>
        <v>Row : Please check Account Number length / validity.</v>
      </c>
      <c r="AA3" s="214"/>
      <c r="AC3" s="222" t="s">
        <v>221</v>
      </c>
      <c r="AD3" s="20"/>
      <c r="AE3" s="210"/>
      <c r="AF3" s="210"/>
      <c r="AG3" s="210"/>
      <c r="AH3" s="31" t="s">
        <v>222</v>
      </c>
      <c r="AJ3" s="215"/>
      <c r="AK3" s="210"/>
      <c r="AL3" s="224" t="s">
        <v>223</v>
      </c>
      <c r="AM3" s="210"/>
      <c r="AN3" s="210"/>
      <c r="AO3" s="210"/>
      <c r="AP3" s="215"/>
      <c r="AQ3" s="20"/>
      <c r="AR3" s="20"/>
      <c r="AS3" s="20"/>
      <c r="AT3" s="210" t="s">
        <v>224</v>
      </c>
      <c r="AU3" s="210"/>
      <c r="AV3" s="210"/>
      <c r="AX3" s="20"/>
      <c r="AY3" s="213"/>
      <c r="AZ3" s="210"/>
      <c r="BA3" s="210"/>
      <c r="BB3" s="210"/>
      <c r="BD3" s="210"/>
      <c r="BE3" s="225" t="s">
        <v>225</v>
      </c>
      <c r="BF3" s="210"/>
      <c r="BG3" s="216"/>
      <c r="BH3" s="210"/>
      <c r="BI3" s="210"/>
      <c r="BJ3" s="210"/>
      <c r="BK3" s="215"/>
      <c r="BL3" s="210"/>
      <c r="BM3" s="214"/>
      <c r="BN3" s="210"/>
      <c r="BO3" s="210"/>
      <c r="BP3" s="210"/>
      <c r="BQ3" s="210"/>
      <c r="BR3" s="210"/>
      <c r="BS3" s="210"/>
      <c r="BT3" s="210"/>
      <c r="BU3" s="210"/>
      <c r="BW3" s="210"/>
      <c r="BX3" s="210"/>
      <c r="BY3" s="210"/>
      <c r="BZ3" s="210"/>
      <c r="CA3" s="210"/>
      <c r="CB3" s="210"/>
      <c r="CC3" s="210"/>
      <c r="CD3" s="210"/>
      <c r="CF3" s="210"/>
      <c r="CG3" s="210"/>
      <c r="CH3" s="210"/>
    </row>
    <row r="4" spans="1:97" ht="12.75" customHeight="1" x14ac:dyDescent="0.2">
      <c r="A4" s="210"/>
      <c r="B4" s="210"/>
      <c r="C4" s="210"/>
      <c r="D4" s="210"/>
      <c r="E4" s="210"/>
      <c r="F4" s="210"/>
      <c r="H4" s="20"/>
      <c r="I4" s="20"/>
      <c r="J4" s="20"/>
      <c r="K4" s="211"/>
      <c r="L4" s="20"/>
      <c r="N4" s="20"/>
      <c r="O4" s="20"/>
      <c r="P4" s="212"/>
      <c r="Q4" s="212"/>
      <c r="R4" s="212"/>
      <c r="S4" s="211"/>
      <c r="U4" s="20"/>
      <c r="V4" s="213"/>
      <c r="W4" s="20"/>
      <c r="X4" s="226" t="str">
        <f ca="1">CONCATENATE(" Row ",IFERROR(SUM(MATCH("Length incorrect",CI15:CI101,0),14),""),": The IBAN's length seems to be incorrect.")</f>
        <v xml:space="preserve"> Row : The IBAN's length seems to be incorrect.</v>
      </c>
      <c r="Y4" s="210"/>
      <c r="Z4" s="214"/>
      <c r="AA4" s="214"/>
      <c r="AB4" s="214"/>
      <c r="AC4" s="227" t="s">
        <v>226</v>
      </c>
      <c r="AD4" s="20"/>
      <c r="AE4" s="210"/>
      <c r="AF4" s="210"/>
      <c r="AG4" s="210"/>
      <c r="AH4" s="20"/>
      <c r="AI4" s="20"/>
      <c r="AJ4" s="215"/>
      <c r="AK4" s="210"/>
      <c r="AL4" s="210"/>
      <c r="AM4" s="210"/>
      <c r="AN4" s="210"/>
      <c r="AO4" s="210"/>
      <c r="AP4" s="215"/>
      <c r="AQ4" s="20"/>
      <c r="AR4" s="20"/>
      <c r="AS4" s="20"/>
      <c r="AT4" s="210" t="s">
        <v>227</v>
      </c>
      <c r="AU4" s="210"/>
      <c r="AV4" s="210"/>
      <c r="AX4" s="20"/>
      <c r="AY4" s="213"/>
      <c r="AZ4" s="210"/>
      <c r="BA4" s="210"/>
      <c r="BB4" s="210"/>
      <c r="BD4" s="228"/>
      <c r="BE4" s="210"/>
      <c r="BF4" s="229"/>
      <c r="BG4" s="230"/>
      <c r="BH4" s="210"/>
      <c r="BI4" s="210"/>
      <c r="BJ4" s="210"/>
      <c r="BK4" s="215"/>
      <c r="BL4" s="210"/>
      <c r="BM4" s="214"/>
      <c r="BN4" s="210"/>
      <c r="BO4" s="210"/>
      <c r="BP4" s="210"/>
      <c r="BQ4" s="229"/>
      <c r="BR4" s="210"/>
      <c r="BS4" s="210"/>
      <c r="BT4" s="229"/>
      <c r="BU4" s="231"/>
      <c r="BW4" s="210"/>
      <c r="BX4" s="210"/>
      <c r="BY4" s="210"/>
      <c r="BZ4" s="210"/>
      <c r="CA4" s="210"/>
      <c r="CB4" s="210"/>
      <c r="CC4" s="210"/>
      <c r="CD4" s="210"/>
      <c r="CF4" s="210"/>
      <c r="CG4" s="210"/>
      <c r="CH4" s="210"/>
    </row>
    <row r="5" spans="1:97" ht="12.75" customHeight="1" x14ac:dyDescent="0.2">
      <c r="A5" s="210"/>
      <c r="B5" s="210"/>
      <c r="C5" s="210"/>
      <c r="D5" s="210"/>
      <c r="E5" s="210"/>
      <c r="F5" s="210"/>
      <c r="H5" s="20"/>
      <c r="I5" s="20"/>
      <c r="J5" s="20"/>
      <c r="K5" s="211"/>
      <c r="L5" s="31" t="s">
        <v>228</v>
      </c>
      <c r="N5" s="20"/>
      <c r="O5" s="20"/>
      <c r="P5" s="212"/>
      <c r="Q5" s="212"/>
      <c r="R5" s="212"/>
      <c r="S5" s="211"/>
      <c r="U5" s="20"/>
      <c r="V5" s="213"/>
      <c r="W5" s="20"/>
      <c r="X5" s="226" t="str">
        <f ca="1">CONCATENATE(" Row ",IFERROR(SUM(MATCH("BAD",CJ15:CJ101,0),14),""),": The Bank Country must match with the IBAN's country code!")</f>
        <v xml:space="preserve"> Row : The Bank Country must match with the IBAN's country code!</v>
      </c>
      <c r="Y5" s="210"/>
      <c r="Z5" s="214"/>
      <c r="AA5" s="214"/>
      <c r="AB5" s="214"/>
      <c r="AC5" s="227" t="s">
        <v>229</v>
      </c>
      <c r="AD5" s="20"/>
      <c r="AE5" s="210"/>
      <c r="AF5" s="210"/>
      <c r="AG5" s="210"/>
      <c r="AH5" s="20"/>
      <c r="AI5" s="20"/>
      <c r="AJ5" s="215"/>
      <c r="AK5" s="232" t="s">
        <v>230</v>
      </c>
      <c r="AL5" s="210"/>
      <c r="AM5" s="210"/>
      <c r="AN5" s="210"/>
      <c r="AO5" s="210"/>
      <c r="AP5" s="215"/>
      <c r="AQ5" s="20"/>
      <c r="AR5" s="13" t="s">
        <v>21</v>
      </c>
      <c r="AS5" s="20"/>
      <c r="AT5" s="210" t="s">
        <v>231</v>
      </c>
      <c r="AU5" s="210"/>
      <c r="AV5" s="210"/>
      <c r="AX5" s="20"/>
      <c r="AY5" s="213"/>
      <c r="AZ5" s="210"/>
      <c r="BA5" s="210"/>
      <c r="BB5" s="210"/>
      <c r="BD5" s="228" t="s">
        <v>232</v>
      </c>
      <c r="BE5" s="210"/>
      <c r="BF5" s="229"/>
      <c r="BG5" s="230"/>
      <c r="BH5" s="210"/>
      <c r="BI5" s="210"/>
      <c r="BJ5" s="210"/>
      <c r="BK5" s="215"/>
      <c r="BL5" s="210"/>
      <c r="BM5" s="214"/>
      <c r="BN5" s="210"/>
      <c r="BO5" s="210"/>
      <c r="BP5" s="210"/>
      <c r="BQ5" s="230"/>
      <c r="BR5" s="210"/>
      <c r="BS5" s="210"/>
      <c r="BT5" s="230"/>
      <c r="BU5" s="233" t="s">
        <v>233</v>
      </c>
      <c r="BW5" s="210"/>
      <c r="BX5" s="210"/>
      <c r="BY5" s="210"/>
      <c r="BZ5" s="210"/>
      <c r="CA5" s="210"/>
      <c r="CB5" s="210"/>
      <c r="CC5" s="210"/>
      <c r="CD5" s="210"/>
      <c r="CF5" s="210"/>
      <c r="CG5" s="210"/>
      <c r="CH5" s="210"/>
    </row>
    <row r="6" spans="1:97" ht="12.75" customHeight="1" x14ac:dyDescent="0.2">
      <c r="A6" s="210"/>
      <c r="B6" s="210"/>
      <c r="C6" s="210"/>
      <c r="D6" s="210"/>
      <c r="E6" s="210"/>
      <c r="F6" s="210"/>
      <c r="H6" s="20"/>
      <c r="I6" s="20"/>
      <c r="J6" s="20"/>
      <c r="K6" s="211"/>
      <c r="L6" s="20"/>
      <c r="N6" s="20"/>
      <c r="O6" s="20"/>
      <c r="P6" s="212"/>
      <c r="Q6" s="212"/>
      <c r="R6" s="212"/>
      <c r="S6" s="211"/>
      <c r="U6" s="20"/>
      <c r="V6" s="213"/>
      <c r="W6" s="20"/>
      <c r="X6" s="234" t="str">
        <f ca="1">CONCATENATE(" Row ",IFERROR(SUM(MATCH("BAD",CI15:CI101,0),14),""),": The IBAN is invalid.")</f>
        <v xml:space="preserve"> Row : The IBAN is invalid.</v>
      </c>
      <c r="Y6" s="219"/>
      <c r="Z6" s="219" t="s">
        <v>234</v>
      </c>
      <c r="AA6" s="214"/>
      <c r="AC6" s="210"/>
      <c r="AD6" s="20"/>
      <c r="AE6" s="210"/>
      <c r="AF6" s="210"/>
      <c r="AG6" s="210"/>
      <c r="AH6" s="31" t="s">
        <v>235</v>
      </c>
      <c r="AI6" s="20"/>
      <c r="AJ6" s="215"/>
      <c r="AK6" s="210"/>
      <c r="AL6" s="210"/>
      <c r="AM6" s="210"/>
      <c r="AN6" s="210"/>
      <c r="AO6" s="220" t="str">
        <f ca="1">IF(COUNTIF(CN15:CN101,"BAD")&gt;0,CONCATENATE("Row ",IFERROR(SUM(MATCH("BAD",CN15:CN101,0),14),""),": The IBAN / Account Number length might be incorrect."),CONCATENATE("Row ",IFERROR(SUM(MATCH("BAD",CL15:CL101,0),14),""),": The IBAN is invalid."))</f>
        <v>Row : The IBAN is invalid.</v>
      </c>
      <c r="AP6" s="215"/>
      <c r="AQ6" s="20"/>
      <c r="AR6" s="20"/>
      <c r="AS6" s="20"/>
      <c r="AT6" s="210" t="s">
        <v>236</v>
      </c>
      <c r="AU6" s="210"/>
      <c r="AV6" s="210"/>
      <c r="AX6" s="20"/>
      <c r="AY6" s="213"/>
      <c r="AZ6" s="210"/>
      <c r="BA6" s="210"/>
      <c r="BB6" s="210"/>
      <c r="BD6" s="228"/>
      <c r="BE6" s="210"/>
      <c r="BF6" s="229"/>
      <c r="BG6" s="230"/>
      <c r="BH6" s="210"/>
      <c r="BI6" s="210"/>
      <c r="BJ6" s="210"/>
      <c r="BK6" s="215"/>
      <c r="BL6" s="210"/>
      <c r="BM6" s="214"/>
      <c r="BN6" s="210"/>
      <c r="BO6" s="210"/>
      <c r="BP6" s="210"/>
      <c r="BQ6" s="229"/>
      <c r="BR6" s="210"/>
      <c r="BS6" s="210"/>
      <c r="BT6" s="229"/>
      <c r="BU6" s="231"/>
      <c r="BW6" s="210"/>
      <c r="BX6" s="210"/>
      <c r="BY6" s="210"/>
      <c r="BZ6" s="210"/>
      <c r="CA6" s="210"/>
      <c r="CB6" s="210"/>
      <c r="CC6" s="210"/>
      <c r="CD6" s="210"/>
      <c r="CF6" s="210"/>
      <c r="CG6" s="210"/>
      <c r="CH6" s="210"/>
    </row>
    <row r="7" spans="1:97" ht="12.75" customHeight="1" x14ac:dyDescent="0.2">
      <c r="A7" s="235"/>
      <c r="B7" s="235"/>
      <c r="C7" s="235"/>
      <c r="D7" s="235"/>
      <c r="E7" s="235"/>
      <c r="F7" s="235"/>
      <c r="H7" s="19"/>
      <c r="I7" s="19"/>
      <c r="J7" s="19"/>
      <c r="K7" s="236"/>
      <c r="L7" s="19"/>
      <c r="N7" s="19"/>
      <c r="O7" s="19"/>
      <c r="P7" s="579" t="s">
        <v>237</v>
      </c>
      <c r="Q7" s="579"/>
      <c r="R7" s="579"/>
      <c r="S7" s="579"/>
      <c r="U7" s="19"/>
      <c r="V7" s="237"/>
      <c r="W7" s="19"/>
      <c r="X7" s="235"/>
      <c r="Y7" s="238" t="str">
        <f ca="1">LOOKUP(2,1/(X14:X101&lt;&gt;""),X14:X101) &amp;" does not use an IBAN"</f>
        <v>Italy does not use an IBAN</v>
      </c>
      <c r="Z7" s="239"/>
      <c r="AA7" s="214"/>
      <c r="AB7" s="214"/>
      <c r="AC7" s="235"/>
      <c r="AD7" s="20"/>
      <c r="AE7" s="235"/>
      <c r="AF7" s="240">
        <f ca="1">VLOOKUP(LOOKUP(2,1/(X:X&lt;&gt;""),X:X),IBAN!$A$3:$Y$255,25,FALSE)</f>
        <v>0</v>
      </c>
      <c r="AG7" s="235"/>
      <c r="AH7" s="19"/>
      <c r="AI7" s="19"/>
      <c r="AJ7" s="241"/>
      <c r="AK7" s="241"/>
      <c r="AL7" s="235"/>
      <c r="AM7" s="580" t="s">
        <v>238</v>
      </c>
      <c r="AN7" s="580"/>
      <c r="AO7" s="580"/>
      <c r="AP7" s="241"/>
      <c r="AQ7" s="19"/>
      <c r="AR7" s="242">
        <f ca="1">TODAY()</f>
        <v>44153</v>
      </c>
      <c r="AS7" s="19"/>
      <c r="AT7" s="210" t="s">
        <v>239</v>
      </c>
      <c r="AU7" s="235"/>
      <c r="AV7" s="235"/>
      <c r="AX7" s="19"/>
      <c r="AY7" s="237"/>
      <c r="AZ7" s="235"/>
      <c r="BA7" s="235"/>
      <c r="BB7" s="235"/>
      <c r="BD7" s="581" t="s">
        <v>240</v>
      </c>
      <c r="BE7" s="582"/>
      <c r="BF7" s="582"/>
      <c r="BG7" s="583"/>
      <c r="BH7" s="584" t="s">
        <v>241</v>
      </c>
      <c r="BI7" s="585"/>
      <c r="BJ7" s="585"/>
      <c r="BK7" s="585"/>
      <c r="BL7" s="585"/>
      <c r="BM7" s="585"/>
      <c r="BN7" s="585"/>
      <c r="BO7" s="585"/>
      <c r="BP7" s="585"/>
      <c r="BQ7" s="585"/>
      <c r="BR7" s="585"/>
      <c r="BS7" s="585"/>
      <c r="BT7" s="585"/>
      <c r="BU7" s="586"/>
      <c r="BW7" s="235"/>
      <c r="BX7" s="235"/>
      <c r="BY7" s="235"/>
      <c r="BZ7" s="235"/>
      <c r="CA7" s="235"/>
      <c r="CB7" s="235"/>
      <c r="CC7" s="235"/>
      <c r="CD7" s="235"/>
      <c r="CF7" s="235"/>
      <c r="CG7" s="235"/>
      <c r="CH7" s="235"/>
    </row>
    <row r="8" spans="1:97" s="256" customFormat="1" x14ac:dyDescent="0.2">
      <c r="A8" s="243" t="s">
        <v>26</v>
      </c>
      <c r="B8" s="243"/>
      <c r="C8" s="243"/>
      <c r="D8" s="243"/>
      <c r="E8" s="243"/>
      <c r="F8" s="244"/>
      <c r="G8" s="38" t="s">
        <v>28</v>
      </c>
      <c r="H8" s="38"/>
      <c r="I8" s="38" t="s">
        <v>29</v>
      </c>
      <c r="J8" s="38"/>
      <c r="K8" s="245"/>
      <c r="L8" s="38"/>
      <c r="M8" s="210"/>
      <c r="N8" s="38" t="s">
        <v>30</v>
      </c>
      <c r="O8" s="38"/>
      <c r="P8" s="246"/>
      <c r="Q8" s="246"/>
      <c r="R8" s="246"/>
      <c r="S8" s="245"/>
      <c r="T8" s="210"/>
      <c r="U8" s="247" t="s">
        <v>242</v>
      </c>
      <c r="V8" s="248"/>
      <c r="W8" s="38"/>
      <c r="X8" s="249"/>
      <c r="Y8" s="249"/>
      <c r="Z8" s="250"/>
      <c r="AA8" s="250"/>
      <c r="AB8" s="250"/>
      <c r="AC8" s="249"/>
      <c r="AD8" s="38"/>
      <c r="AE8" s="38"/>
      <c r="AF8" s="38"/>
      <c r="AG8" s="38"/>
      <c r="AH8" s="38"/>
      <c r="AI8" s="38"/>
      <c r="AJ8" s="251"/>
      <c r="AK8" s="252"/>
      <c r="AL8" s="249"/>
      <c r="AM8" s="249"/>
      <c r="AN8" s="249"/>
      <c r="AO8" s="249"/>
      <c r="AP8" s="251"/>
      <c r="AQ8" s="38"/>
      <c r="AR8" s="38"/>
      <c r="AS8" s="38"/>
      <c r="AT8" s="249" t="s">
        <v>243</v>
      </c>
      <c r="AU8" s="249"/>
      <c r="AV8" s="249"/>
      <c r="AW8" s="210"/>
      <c r="AX8" s="42" t="s">
        <v>244</v>
      </c>
      <c r="AY8" s="248"/>
      <c r="AZ8" s="249"/>
      <c r="BA8" s="249"/>
      <c r="BB8" s="249"/>
      <c r="BC8" s="210"/>
      <c r="BD8" s="249"/>
      <c r="BE8" s="249"/>
      <c r="BF8" s="249"/>
      <c r="BG8" s="253"/>
      <c r="BH8" s="249"/>
      <c r="BI8" s="249"/>
      <c r="BJ8" s="249"/>
      <c r="BK8" s="251"/>
      <c r="BL8" s="249"/>
      <c r="BM8" s="250"/>
      <c r="BN8" s="249"/>
      <c r="BO8" s="249"/>
      <c r="BP8" s="249"/>
      <c r="BQ8" s="254"/>
      <c r="BR8" s="249"/>
      <c r="BS8" s="249"/>
      <c r="BT8" s="249"/>
      <c r="BU8" s="249"/>
      <c r="BV8" s="210"/>
      <c r="BW8" s="243" t="s">
        <v>31</v>
      </c>
      <c r="BX8" s="243"/>
      <c r="BY8" s="249"/>
      <c r="BZ8" s="249"/>
      <c r="CA8" s="249"/>
      <c r="CB8" s="249"/>
      <c r="CC8" s="249"/>
      <c r="CD8" s="249"/>
      <c r="CE8" s="210"/>
      <c r="CF8" s="249"/>
      <c r="CG8" s="249"/>
      <c r="CH8" s="249"/>
      <c r="CI8" s="255"/>
      <c r="CJ8" s="255"/>
      <c r="CK8" s="255"/>
      <c r="CO8" s="255"/>
      <c r="CP8" s="255"/>
      <c r="CQ8" s="231"/>
      <c r="CR8" s="257"/>
    </row>
    <row r="9" spans="1:97" s="269" customFormat="1" ht="41.25" customHeight="1" thickBot="1" x14ac:dyDescent="0.25">
      <c r="A9" s="21" t="s">
        <v>33</v>
      </c>
      <c r="B9" s="21" t="s">
        <v>34</v>
      </c>
      <c r="C9" s="21" t="s">
        <v>35</v>
      </c>
      <c r="D9" s="21" t="s">
        <v>36</v>
      </c>
      <c r="E9" s="21" t="s">
        <v>245</v>
      </c>
      <c r="F9" s="21" t="s">
        <v>246</v>
      </c>
      <c r="G9" s="45" t="s">
        <v>40</v>
      </c>
      <c r="H9" s="46" t="s">
        <v>41</v>
      </c>
      <c r="I9" s="47" t="s">
        <v>42</v>
      </c>
      <c r="J9" s="21" t="s">
        <v>43</v>
      </c>
      <c r="K9" s="46" t="s">
        <v>44</v>
      </c>
      <c r="L9" s="46" t="s">
        <v>45</v>
      </c>
      <c r="M9" s="258"/>
      <c r="N9" s="51" t="s">
        <v>55</v>
      </c>
      <c r="O9" s="43" t="s">
        <v>56</v>
      </c>
      <c r="P9" s="48" t="s">
        <v>59</v>
      </c>
      <c r="Q9" s="48" t="s">
        <v>247</v>
      </c>
      <c r="R9" s="48" t="s">
        <v>61</v>
      </c>
      <c r="S9" s="48" t="s">
        <v>58</v>
      </c>
      <c r="T9" s="258"/>
      <c r="U9" s="47" t="s">
        <v>248</v>
      </c>
      <c r="V9" s="259" t="s">
        <v>249</v>
      </c>
      <c r="W9" s="51" t="s">
        <v>250</v>
      </c>
      <c r="X9" s="46" t="s">
        <v>251</v>
      </c>
      <c r="Y9" s="46" t="s">
        <v>252</v>
      </c>
      <c r="Z9" s="46" t="str">
        <f ca="1">CONCATENATE("Account Number               ",IFERROR(VLOOKUP(LOOKUP(2,1/(X15:X101&lt;&gt;""),X15:X101),IBAN!$A$94:$AC$121,29,0),""))</f>
        <v xml:space="preserve">Account Number               </v>
      </c>
      <c r="AA9" s="48" t="s">
        <v>253</v>
      </c>
      <c r="AB9" s="48" t="s">
        <v>254</v>
      </c>
      <c r="AC9" s="46" t="s">
        <v>255</v>
      </c>
      <c r="AD9" s="46" t="s">
        <v>256</v>
      </c>
      <c r="AE9" s="260" t="s">
        <v>257</v>
      </c>
      <c r="AF9" s="46" t="s">
        <v>258</v>
      </c>
      <c r="AG9" s="46" t="s">
        <v>259</v>
      </c>
      <c r="AH9" s="46" t="s">
        <v>260</v>
      </c>
      <c r="AI9" s="46" t="s">
        <v>261</v>
      </c>
      <c r="AJ9" s="49" t="s">
        <v>262</v>
      </c>
      <c r="AK9" s="49" t="s">
        <v>263</v>
      </c>
      <c r="AL9" s="49" t="s">
        <v>264</v>
      </c>
      <c r="AM9" s="49" t="s">
        <v>265</v>
      </c>
      <c r="AN9" s="49" t="s">
        <v>266</v>
      </c>
      <c r="AO9" s="49" t="s">
        <v>267</v>
      </c>
      <c r="AP9" s="48" t="s">
        <v>268</v>
      </c>
      <c r="AQ9" s="48" t="s">
        <v>269</v>
      </c>
      <c r="AR9" s="48" t="s">
        <v>270</v>
      </c>
      <c r="AS9" s="261" t="s">
        <v>271</v>
      </c>
      <c r="AT9" s="48" t="s">
        <v>272</v>
      </c>
      <c r="AU9" s="48" t="s">
        <v>273</v>
      </c>
      <c r="AV9" s="261" t="s">
        <v>274</v>
      </c>
      <c r="AW9" s="258"/>
      <c r="AX9" s="51" t="s">
        <v>275</v>
      </c>
      <c r="AY9" s="259" t="s">
        <v>276</v>
      </c>
      <c r="AZ9" s="48" t="s">
        <v>277</v>
      </c>
      <c r="BA9" s="48" t="s">
        <v>278</v>
      </c>
      <c r="BB9" s="48" t="s">
        <v>279</v>
      </c>
      <c r="BC9" s="258"/>
      <c r="BD9" s="262" t="s">
        <v>280</v>
      </c>
      <c r="BE9" s="262" t="s">
        <v>281</v>
      </c>
      <c r="BF9" s="48" t="s">
        <v>282</v>
      </c>
      <c r="BG9" s="48" t="s">
        <v>283</v>
      </c>
      <c r="BH9" s="48" t="s">
        <v>284</v>
      </c>
      <c r="BI9" s="48" t="s">
        <v>285</v>
      </c>
      <c r="BJ9" s="48" t="s">
        <v>286</v>
      </c>
      <c r="BK9" s="48" t="s">
        <v>287</v>
      </c>
      <c r="BL9" s="263" t="s">
        <v>288</v>
      </c>
      <c r="BM9" s="264" t="s">
        <v>289</v>
      </c>
      <c r="BN9" s="263" t="s">
        <v>290</v>
      </c>
      <c r="BO9" s="263" t="s">
        <v>291</v>
      </c>
      <c r="BP9" s="263" t="s">
        <v>292</v>
      </c>
      <c r="BQ9" s="263" t="s">
        <v>293</v>
      </c>
      <c r="BR9" s="262" t="s">
        <v>294</v>
      </c>
      <c r="BS9" s="262" t="s">
        <v>295</v>
      </c>
      <c r="BT9" s="262" t="s">
        <v>296</v>
      </c>
      <c r="BU9" s="262" t="s">
        <v>297</v>
      </c>
      <c r="BV9" s="258"/>
      <c r="BW9" s="43" t="s">
        <v>101</v>
      </c>
      <c r="BX9" s="43" t="s">
        <v>102</v>
      </c>
      <c r="BY9" s="48" t="s">
        <v>48</v>
      </c>
      <c r="BZ9" s="48" t="s">
        <v>103</v>
      </c>
      <c r="CA9" s="48" t="s">
        <v>104</v>
      </c>
      <c r="CB9" s="48" t="s">
        <v>105</v>
      </c>
      <c r="CC9" s="48" t="s">
        <v>106</v>
      </c>
      <c r="CD9" s="48" t="s">
        <v>107</v>
      </c>
      <c r="CE9" s="258"/>
      <c r="CF9" s="43" t="s">
        <v>298</v>
      </c>
      <c r="CG9" s="265" t="s">
        <v>299</v>
      </c>
      <c r="CH9" s="266" t="s">
        <v>300</v>
      </c>
      <c r="CI9" s="267"/>
      <c r="CJ9" s="267"/>
      <c r="CK9" s="267"/>
      <c r="CL9" s="267"/>
      <c r="CM9" s="267"/>
      <c r="CN9" s="267"/>
      <c r="CO9" s="267"/>
      <c r="CP9" s="267"/>
      <c r="CQ9" s="258"/>
      <c r="CR9" s="268" t="s">
        <v>301</v>
      </c>
    </row>
    <row r="10" spans="1:97" s="256" customFormat="1" ht="13.5" hidden="1" thickBot="1" x14ac:dyDescent="0.25">
      <c r="A10" s="270" t="s">
        <v>112</v>
      </c>
      <c r="B10" s="270"/>
      <c r="C10" s="270"/>
      <c r="D10" s="270"/>
      <c r="E10" s="270"/>
      <c r="F10" s="270"/>
      <c r="G10" s="60"/>
      <c r="H10" s="61"/>
      <c r="I10" s="271"/>
      <c r="J10" s="271"/>
      <c r="K10" s="272"/>
      <c r="L10" s="271"/>
      <c r="M10" s="273"/>
      <c r="N10" s="271"/>
      <c r="O10" s="271"/>
      <c r="P10" s="274"/>
      <c r="Q10" s="274"/>
      <c r="R10" s="274"/>
      <c r="S10" s="272"/>
      <c r="T10" s="273"/>
      <c r="U10" s="271"/>
      <c r="V10" s="275"/>
      <c r="W10" s="271"/>
      <c r="X10" s="270"/>
      <c r="Y10" s="270"/>
      <c r="Z10" s="276"/>
      <c r="AA10" s="276"/>
      <c r="AB10" s="276"/>
      <c r="AC10" s="270"/>
      <c r="AD10" s="271"/>
      <c r="AE10" s="270"/>
      <c r="AF10" s="270"/>
      <c r="AG10" s="270"/>
      <c r="AH10" s="271"/>
      <c r="AI10" s="271"/>
      <c r="AJ10" s="277"/>
      <c r="AK10" s="278"/>
      <c r="AL10" s="270"/>
      <c r="AM10" s="270"/>
      <c r="AN10" s="270"/>
      <c r="AO10" s="270"/>
      <c r="AP10" s="277"/>
      <c r="AQ10" s="271"/>
      <c r="AR10" s="271"/>
      <c r="AS10" s="271">
        <v>1</v>
      </c>
      <c r="AT10" s="270"/>
      <c r="AU10" s="270"/>
      <c r="AV10" s="270"/>
      <c r="AW10" s="273"/>
      <c r="AX10" s="271"/>
      <c r="AY10" s="275"/>
      <c r="AZ10" s="270"/>
      <c r="BA10" s="270"/>
      <c r="BB10" s="270"/>
      <c r="BC10" s="273"/>
      <c r="BD10" s="270"/>
      <c r="BE10" s="270"/>
      <c r="BF10" s="270"/>
      <c r="BG10" s="277"/>
      <c r="BH10" s="270"/>
      <c r="BI10" s="270"/>
      <c r="BJ10" s="270"/>
      <c r="BK10" s="277"/>
      <c r="BL10" s="270"/>
      <c r="BM10" s="276"/>
      <c r="BN10" s="270"/>
      <c r="BO10" s="270"/>
      <c r="BP10" s="270"/>
      <c r="BQ10" s="270"/>
      <c r="BR10" s="270"/>
      <c r="BS10" s="270"/>
      <c r="BT10" s="270"/>
      <c r="BU10" s="270"/>
      <c r="BV10" s="273"/>
      <c r="BW10" s="270"/>
      <c r="BX10" s="270"/>
      <c r="BY10" s="270"/>
      <c r="BZ10" s="270"/>
      <c r="CA10" s="270"/>
      <c r="CB10" s="270"/>
      <c r="CC10" s="270"/>
      <c r="CD10" s="270"/>
      <c r="CE10" s="273"/>
      <c r="CF10" s="270"/>
      <c r="CG10" s="270" t="s">
        <v>117</v>
      </c>
      <c r="CH10" s="270" t="s">
        <v>30</v>
      </c>
      <c r="CI10" s="255"/>
      <c r="CJ10" s="255"/>
      <c r="CK10" s="255"/>
      <c r="CO10" s="255"/>
      <c r="CP10" s="255"/>
      <c r="CQ10" s="273"/>
    </row>
    <row r="11" spans="1:97" s="256" customFormat="1" ht="41.25" hidden="1" customHeight="1" thickBot="1" x14ac:dyDescent="0.25">
      <c r="A11" s="279"/>
      <c r="B11" s="279"/>
      <c r="C11" s="279"/>
      <c r="D11" s="279"/>
      <c r="E11" s="279"/>
      <c r="F11" s="279"/>
      <c r="G11" s="280"/>
      <c r="H11" s="281"/>
      <c r="I11" s="282" t="s">
        <v>120</v>
      </c>
      <c r="J11" s="279"/>
      <c r="K11" s="281"/>
      <c r="L11" s="281"/>
      <c r="M11" s="283"/>
      <c r="N11" s="282" t="s">
        <v>120</v>
      </c>
      <c r="O11" s="279"/>
      <c r="P11" s="284"/>
      <c r="Q11" s="284"/>
      <c r="R11" s="284"/>
      <c r="S11" s="284"/>
      <c r="T11" s="285"/>
      <c r="U11" s="286" t="s">
        <v>120</v>
      </c>
      <c r="V11" s="287"/>
      <c r="W11" s="282"/>
      <c r="X11" s="288"/>
      <c r="Y11" s="281"/>
      <c r="Z11" s="289"/>
      <c r="AA11" s="284"/>
      <c r="AB11" s="284"/>
      <c r="AC11" s="281"/>
      <c r="AD11" s="281"/>
      <c r="AE11" s="281"/>
      <c r="AF11" s="281"/>
      <c r="AG11" s="281"/>
      <c r="AH11" s="281"/>
      <c r="AI11" s="281"/>
      <c r="AJ11" s="290"/>
      <c r="AK11" s="290"/>
      <c r="AL11" s="290"/>
      <c r="AM11" s="290"/>
      <c r="AN11" s="290"/>
      <c r="AO11" s="290"/>
      <c r="AP11" s="284"/>
      <c r="AQ11" s="284"/>
      <c r="AR11" s="284"/>
      <c r="AS11" s="291"/>
      <c r="AT11" s="284"/>
      <c r="AU11" s="284"/>
      <c r="AV11" s="291"/>
      <c r="AW11" s="283"/>
      <c r="AX11" s="282" t="s">
        <v>120</v>
      </c>
      <c r="AY11" s="287"/>
      <c r="AZ11" s="284"/>
      <c r="BA11" s="284"/>
      <c r="BB11" s="284"/>
      <c r="BC11" s="283"/>
      <c r="BD11" s="292"/>
      <c r="BE11" s="292"/>
      <c r="BF11" s="284"/>
      <c r="BG11" s="284"/>
      <c r="BH11" s="284"/>
      <c r="BI11" s="284"/>
      <c r="BJ11" s="284"/>
      <c r="BK11" s="284"/>
      <c r="BL11" s="284"/>
      <c r="BM11" s="293"/>
      <c r="BN11" s="284"/>
      <c r="BO11" s="284"/>
      <c r="BP11" s="284"/>
      <c r="BQ11" s="284"/>
      <c r="BR11" s="284"/>
      <c r="BS11" s="292"/>
      <c r="BT11" s="292"/>
      <c r="BU11" s="292"/>
      <c r="BV11" s="283"/>
      <c r="BW11" s="279"/>
      <c r="BX11" s="279"/>
      <c r="BY11" s="284"/>
      <c r="BZ11" s="284"/>
      <c r="CA11" s="284"/>
      <c r="CB11" s="284"/>
      <c r="CC11" s="284"/>
      <c r="CD11" s="284"/>
      <c r="CE11" s="283"/>
      <c r="CF11" s="279"/>
      <c r="CG11" s="294"/>
      <c r="CH11" s="295"/>
      <c r="CI11" s="255"/>
      <c r="CJ11" s="255"/>
      <c r="CK11" s="255"/>
      <c r="CO11" s="255"/>
      <c r="CP11" s="255"/>
      <c r="CQ11" s="283"/>
    </row>
    <row r="12" spans="1:97" s="315" customFormat="1" ht="73.5" customHeight="1" thickBot="1" x14ac:dyDescent="0.25">
      <c r="A12" s="515"/>
      <c r="B12" s="515"/>
      <c r="C12" s="515"/>
      <c r="D12" s="515"/>
      <c r="E12" s="515"/>
      <c r="F12" s="515"/>
      <c r="G12" s="297" t="s">
        <v>124</v>
      </c>
      <c r="H12" s="65" t="s">
        <v>302</v>
      </c>
      <c r="I12" s="296" t="s">
        <v>303</v>
      </c>
      <c r="J12" s="298"/>
      <c r="K12" s="514" t="s">
        <v>304</v>
      </c>
      <c r="L12" s="514" t="s">
        <v>305</v>
      </c>
      <c r="M12" s="299"/>
      <c r="N12" s="296" t="s">
        <v>306</v>
      </c>
      <c r="O12" s="298"/>
      <c r="P12" s="543" t="s">
        <v>3213</v>
      </c>
      <c r="Q12" s="65" t="s">
        <v>137</v>
      </c>
      <c r="R12" s="543" t="s">
        <v>3214</v>
      </c>
      <c r="S12" s="65" t="s">
        <v>139</v>
      </c>
      <c r="T12" s="299"/>
      <c r="U12" s="296" t="s">
        <v>307</v>
      </c>
      <c r="V12" s="298"/>
      <c r="W12" s="296"/>
      <c r="X12" s="517" t="s">
        <v>3202</v>
      </c>
      <c r="Y12" s="514" t="s">
        <v>309</v>
      </c>
      <c r="Z12" s="300" t="s">
        <v>310</v>
      </c>
      <c r="AA12" s="300" t="s">
        <v>311</v>
      </c>
      <c r="AB12" s="298" t="s">
        <v>312</v>
      </c>
      <c r="AC12" s="301" t="s">
        <v>3199</v>
      </c>
      <c r="AD12" s="515" t="s">
        <v>313</v>
      </c>
      <c r="AE12" s="515" t="s">
        <v>314</v>
      </c>
      <c r="AF12" s="515" t="s">
        <v>315</v>
      </c>
      <c r="AG12" s="515" t="s">
        <v>316</v>
      </c>
      <c r="AH12" s="302" t="s">
        <v>317</v>
      </c>
      <c r="AI12" s="301" t="s">
        <v>318</v>
      </c>
      <c r="AJ12" s="515" t="s">
        <v>319</v>
      </c>
      <c r="AK12" s="302" t="s">
        <v>320</v>
      </c>
      <c r="AL12" s="302" t="s">
        <v>321</v>
      </c>
      <c r="AM12" s="302" t="s">
        <v>322</v>
      </c>
      <c r="AN12" s="515" t="s">
        <v>323</v>
      </c>
      <c r="AO12" s="302" t="s">
        <v>324</v>
      </c>
      <c r="AP12" s="296" t="s">
        <v>325</v>
      </c>
      <c r="AQ12" s="296" t="s">
        <v>326</v>
      </c>
      <c r="AR12" s="64" t="s">
        <v>133</v>
      </c>
      <c r="AS12" s="296" t="s">
        <v>327</v>
      </c>
      <c r="AT12" s="296" t="s">
        <v>328</v>
      </c>
      <c r="AU12" s="296" t="s">
        <v>329</v>
      </c>
      <c r="AV12" s="296" t="s">
        <v>330</v>
      </c>
      <c r="AW12" s="299"/>
      <c r="AX12" s="296" t="s">
        <v>126</v>
      </c>
      <c r="AY12" s="298"/>
      <c r="AZ12" s="296" t="s">
        <v>331</v>
      </c>
      <c r="BA12" s="296" t="s">
        <v>332</v>
      </c>
      <c r="BB12" s="296" t="s">
        <v>333</v>
      </c>
      <c r="BC12" s="299"/>
      <c r="BD12" s="303" t="s">
        <v>334</v>
      </c>
      <c r="BE12" s="303"/>
      <c r="BF12" s="304" t="s">
        <v>335</v>
      </c>
      <c r="BG12" s="304" t="s">
        <v>160</v>
      </c>
      <c r="BH12" s="305" t="s">
        <v>160</v>
      </c>
      <c r="BI12" s="306" t="s">
        <v>335</v>
      </c>
      <c r="BJ12" s="306" t="s">
        <v>336</v>
      </c>
      <c r="BK12" s="307" t="s">
        <v>337</v>
      </c>
      <c r="BL12" s="308" t="s">
        <v>338</v>
      </c>
      <c r="BM12" s="309" t="s">
        <v>339</v>
      </c>
      <c r="BN12" s="310"/>
      <c r="BO12" s="310"/>
      <c r="BP12" s="310"/>
      <c r="BQ12" s="311" t="s">
        <v>340</v>
      </c>
      <c r="BR12" s="312" t="s">
        <v>341</v>
      </c>
      <c r="BS12" s="306" t="s">
        <v>342</v>
      </c>
      <c r="BT12" s="305" t="s">
        <v>343</v>
      </c>
      <c r="BU12" s="306" t="s">
        <v>344</v>
      </c>
      <c r="BV12" s="299"/>
      <c r="BW12" s="296"/>
      <c r="BX12" s="296"/>
      <c r="BY12" s="313" t="s">
        <v>132</v>
      </c>
      <c r="BZ12" s="65" t="s">
        <v>164</v>
      </c>
      <c r="CA12" s="65" t="s">
        <v>165</v>
      </c>
      <c r="CB12" s="65" t="s">
        <v>166</v>
      </c>
      <c r="CC12" s="63" t="s">
        <v>118</v>
      </c>
      <c r="CD12" s="65" t="s">
        <v>345</v>
      </c>
      <c r="CE12" s="299"/>
      <c r="CF12" s="296" t="s">
        <v>346</v>
      </c>
      <c r="CG12" s="296" t="s">
        <v>347</v>
      </c>
      <c r="CH12" s="296" t="s">
        <v>348</v>
      </c>
      <c r="CI12" s="40" t="s">
        <v>253</v>
      </c>
      <c r="CJ12" s="525" t="s">
        <v>349</v>
      </c>
      <c r="CK12" s="525" t="s">
        <v>350</v>
      </c>
      <c r="CL12" s="525" t="s">
        <v>351</v>
      </c>
      <c r="CM12" s="525" t="s">
        <v>352</v>
      </c>
      <c r="CN12" s="525" t="s">
        <v>353</v>
      </c>
      <c r="CO12" s="40" t="s">
        <v>354</v>
      </c>
      <c r="CP12" s="40" t="s">
        <v>355</v>
      </c>
      <c r="CQ12" s="314"/>
      <c r="CR12" s="516" t="s">
        <v>356</v>
      </c>
      <c r="CS12" s="316"/>
    </row>
    <row r="13" spans="1:97" s="256" customFormat="1" ht="25.5" x14ac:dyDescent="0.2">
      <c r="A13" s="534"/>
      <c r="B13" s="534"/>
      <c r="C13" s="534"/>
      <c r="D13" s="534"/>
      <c r="E13" s="534"/>
      <c r="F13" s="534"/>
      <c r="G13" s="318" t="s">
        <v>170</v>
      </c>
      <c r="H13" s="92" t="str">
        <f>IF('Supplier Details'!I13="","",'Supplier Details'!I13)</f>
        <v>Supplier</v>
      </c>
      <c r="I13" s="89"/>
      <c r="J13" s="89" t="str">
        <f>IF('Supplier Details'!K13="","",'Supplier Details'!K13)</f>
        <v/>
      </c>
      <c r="K13" s="86" t="str">
        <f ca="1">IF(OFFSET('Supplier Details'!J13,0,2)="","",OFFSET('Supplier Details'!J13,0,2))</f>
        <v>FARMERS CO LTD</v>
      </c>
      <c r="L13" s="92" t="s">
        <v>357</v>
      </c>
      <c r="M13" s="210"/>
      <c r="N13" s="79" t="s">
        <v>171</v>
      </c>
      <c r="O13" s="89" t="str">
        <f>IF('Supplier Details'!Y13="","",'Supplier Details'!Y13)</f>
        <v/>
      </c>
      <c r="P13" s="86" t="str">
        <f ca="1">IF(OFFSET('Supplier Details'!X13,0,4)="","",OFFSET('Supplier Details'!X13,0,4))</f>
        <v>Eritrea</v>
      </c>
      <c r="Q13" s="86" t="s">
        <v>358</v>
      </c>
      <c r="R13" s="86" t="str">
        <f ca="1">IF(OFFSET('Supplier Details'!X13,0,6)="","",OFFSET('Supplier Details'!X13,0,6))</f>
        <v>ASMARA</v>
      </c>
      <c r="S13" s="86" t="str">
        <f>IF('Supplier Details'!AA13="","",'Supplier Details'!AA13)</f>
        <v>ER - Eritrea</v>
      </c>
      <c r="T13" s="210"/>
      <c r="U13" s="88"/>
      <c r="V13" s="319"/>
      <c r="W13" s="319"/>
      <c r="X13" s="85" t="str">
        <f ca="1">HYPERLINK(V14,"Eritrea")</f>
        <v>Eritrea</v>
      </c>
      <c r="Y13" s="86"/>
      <c r="Z13" s="86" t="s">
        <v>357</v>
      </c>
      <c r="AA13" s="95" t="str">
        <f ca="1">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13,0,4),CHAR(32),""),CHAR(33),""),CHAR(34),""),CHAR(35),""),CHAR(36),""),CHAR(37),""),CHAR(38),""),CHAR(39),""),CHAR(40),""),CHAR(41),""),CHAR(42),""),CHAR(43),""),CHAR(44),""),CHAR(45),""),CHAR(46),""),CHAR(47),""),CHAR(58),""),CHAR(59),""),CHAR(60),""),CHAR(61),""),CHAR(62),""),CHAR(63),""),CHAR(64),""),CHAR(91),""),CHAR(92),""),CHAR(93),""),CHAR(94),""),CHAR(95),""),CHAR(96),""),CHAR(123),""),CHAR(124),""),CHAR(125),""),CHAR(126),""),CHAR(150),""),CHAR(160),""))),"")</f>
        <v/>
      </c>
      <c r="AB13" s="95" t="str">
        <f ca="1">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13,0,5),CHAR(32),""),CHAR(33),""),CHAR(34),""),CHAR(35),""),CHAR(36),""),CHAR(37),""),CHAR(38),""),CHAR(39),""),CHAR(40),""),CHAR(41),""),CHAR(42),""),CHAR(43),""),CHAR(44),""),CHAR(45),""),CHAR(46),""),CHAR(47),""),CHAR(58),""),CHAR(59),""),CHAR(60),""),CHAR(61),""),CHAR(62),""),CHAR(63),""),CHAR(64),""),CHAR(91),""),CHAR(92),""),CHAR(93),""),CHAR(94),""),CHAR(95),""),CHAR(96),""),CHAR(123),""),CHAR(124),""),CHAR(125),""),CHAR(126),""),CHAR(150),""),CHAR(160),""))),"")</f>
        <v>123456</v>
      </c>
      <c r="AC13" s="84" t="s">
        <v>172</v>
      </c>
      <c r="AD13" s="83" t="str">
        <f ca="1">IF(OFFSET(U13,0,3)="","",IFERROR(IF(VLOOKUP(OFFSET(U13,0,3),IBAN!$A$3:$S$255,19,FALSE)="Y",CONCATENATE(BG13,BH13),IF(VLOOKUP(OFFSET(U13,0,3),IBAN!$A$3:$X$255,24,FALSE)="","",VLOOKUP(OFFSET(U13,0,3),IBAN!$A$3:$X$255,24,FALSE))),""))</f>
        <v/>
      </c>
      <c r="AE13" s="84" t="s">
        <v>359</v>
      </c>
      <c r="AF13" s="84" t="s">
        <v>360</v>
      </c>
      <c r="AG13" s="320" t="s">
        <v>361</v>
      </c>
      <c r="AH13" s="87" t="s">
        <v>362</v>
      </c>
      <c r="AI13" s="87" t="str">
        <f>IF('Supplier Details'!AS13="","",'Supplier Details'!AS13)</f>
        <v>ERN</v>
      </c>
      <c r="AJ13" s="87"/>
      <c r="AK13" s="321" t="str">
        <f ca="1">IFERROR(IF(OFFSET(U13,0,3)="","",IF(ISBLANK(VLOOKUP(OFFSET(U13,0,3),IBAN!$A$3:$AC$255,27,FALSE)),"",VLOOKUP(OFFSET(U13,0,3),IBAN!$A$3:$AC$255,27,FALSE))),"")</f>
        <v/>
      </c>
      <c r="AL13" s="86" t="s">
        <v>363</v>
      </c>
      <c r="AM13" s="82"/>
      <c r="AN13" s="86"/>
      <c r="AO13" s="95"/>
      <c r="AP13" s="319" t="str">
        <f ca="1">IF(AA13="","",IFERROR(MID(AA13,VLOOKUP(LEFT(AA13,2),IBAN!$C$2:$Q$255,14,FALSE),VLOOKUP(LEFT(AA13,2),IBAN!$C$2:$Q$255,15,FALSE)),""))</f>
        <v/>
      </c>
      <c r="AQ13" s="88"/>
      <c r="AR13" s="322"/>
      <c r="AS13" s="319"/>
      <c r="AT13" s="95" t="str">
        <f ca="1">IF(OFFSET(AT13,0,-8)="","",UPPER(CONCATENATE("FTX ",LEFT(OFFSET(AT13,0,-8),66))))</f>
        <v>FTX USD CORRESP CITIUS33 CITIBANK NA</v>
      </c>
      <c r="AU13" s="95" t="str">
        <f ca="1">IF(OFFSET(AT13,0,-8)="","",UPPER(IF(LEN(OFFSET(AT13,0,-8))&gt;66,MID(OFFSET(AT13,0,-8),67,70),"")))</f>
        <v/>
      </c>
      <c r="AV13" s="94"/>
      <c r="AW13" s="210"/>
      <c r="AX13" s="88" t="s">
        <v>171</v>
      </c>
      <c r="AY13" s="319"/>
      <c r="AZ13" s="94" t="str">
        <f ca="1">IF(OFFSET(AZ13,0,-12)="","",IFERROR(VLOOKUP(MID(OFFSET(AZ13,0,-12),5,2),Lists!$A$3:$B$256,2,FALSE),"incorrect Swift/BIC"))</f>
        <v/>
      </c>
      <c r="BA13" s="95" t="str">
        <f ca="1">IF(COUNTIF(Lists!A3:A255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13,0,-12),CHAR(32),""),CHAR(33),""),CHAR(34),""),CHAR(35),""),CHAR(36),""),CHAR(37),""),CHAR(38),""),CHAR(39),""),CHAR(40),""),CHAR(41),""),CHAR(42),""),CHAR(43),""),CHAR(44),""),CHAR(45),""),CHAR(46),""),CHAR(47),""),CHAR(58),""),CHAR(59),""),CHAR(60),""),CHAR(61),""),CHAR(62),""),CHAR(63),""),CHAR(64),""),CHAR(91),""),CHAR(92),""),CHAR(93),""),CHAR(94),""),CHAR(95),""),CHAR(96),""),CHAR(123),""),CHAR(124),""),CHAR(125),""),CHAR(126),""),CHAR(150),""),CHAR(160),""))),"")</f>
        <v/>
      </c>
      <c r="BB13" s="323" t="str">
        <f ca="1">IF(BA13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13,0,-13),CHAR(32),""),CHAR(33),""),CHAR(34),""),CHAR(35),""),CHAR(36),""),CHAR(37),""),CHAR(38),""),CHAR(39),""),CHAR(40),""),CHAR(41),""),CHAR(42),""),CHAR(43),""),CHAR(44),""),CHAR(45),""),CHAR(46),""),CHAR(47),""),CHAR(58),""),CHAR(59),""),CHAR(60),""),CHAR(61),""),CHAR(62),""),CHAR(63),""),CHAR(64),""),CHAR(91),""),CHAR(92),""),CHAR(93),""),CHAR(94),""),CHAR(95),""),CHAR(96),""),CHAR(123),""),CHAR(124),""),CHAR(125),""),CHAR(126),""),CHAR(150),""),CHAR(160),""))),
IFERROR(IF(VLOOKUP(LEFT(BA13,2),IBAN!$C$2:$O$255,13,FALSE)=LEN(BA13),IFERROR(MID(BA13,VLOOKUP(LEFT(BA13,2),IBAN!$C$2:$O$255,11,FALSE),VLOOKUP(LEFT(BA13,2),IBAN!$C$2:$O$255,12,FALSE)),""),"IBAN is incorrect"),"IBAN is incorrect"))</f>
        <v/>
      </c>
      <c r="BC13" s="210"/>
      <c r="BD13" s="94"/>
      <c r="BE13" s="94"/>
      <c r="BF13" s="95" t="str">
        <f ca="1">IF(OFFSET(U13,0,10)="","",UPPER(OFFSET(U13,0,10)))</f>
        <v>COMMERCIAL BANK OF ERITREA</v>
      </c>
      <c r="BG13" s="324" t="str">
        <f ca="1">IF(OFFSET(U13,0,3)="","",IFERROR(
IF(VLOOKUP(OFFSET(U13,0,3),IBAN!$A$3:$S$255,19,FALSE)="Y",
  IF(VLOOKUP(OFFSET(U13,0,3),IBAN!$A$3:$C$255,2,FALSE)="Y",
      IF(AA13="","",IF(VLOOKUP(LEFT(AA13,2),IBAN!$C$2:$O$255,13,FALSE)=LEN(AA13),MID(AA13,VLOOKUP(LEFT(AA13,2),IBAN!$C$2:$O$255,6,FALSE),VLOOKUP(LEFT(AA13,2),IBAN!$C$2:$O$255,7,FALSE)),"IBAN is incorrect")),
      IF(AB13="","",MID(AB13,VLOOKUP(OFFSET(U13,0,3), IBAN!$A$3:$O$255,8,FALSE), VLOOKUP(OFFSET(U13,0,3), IBAN!$A$3:$O$255,9,FALSE)))),
  MID(UPPER(CLEAN(SUBSTITUTE(SUBSTITUTE(SUBSTITUTE(SUBSTITUTE(SUBSTITUTE(SUBSTITUTE(SUBSTITUTE(SUBSTITUTE(SUBSTITUTE(SUBSTITUTE(OFFSET(U13,0,9)," ",""),"-",""),"–",""),".",""),"/",""),"_",""),"&amp;",""),"+",""),":",""),";",""))),VLOOKUP(OFFSET(U13,0,3),IBAN!$A$3:$W$255,20,FALSE),VLOOKUP(OFFSET(U13,0,3),IBAN!$A$3:$W$255,21,FALSE))),
""))</f>
        <v/>
      </c>
      <c r="BH13" s="95" t="str">
        <f ca="1">IF(OFFSET(U13,0,3)="","",IFERROR(
IF(VLOOKUP(OFFSET(U13,0,3),IBAN!$A$3:$S$255,19,FALSE)="Y",
  IF(VLOOKUP(OFFSET(U13,0,3),IBAN!$A$3:$C$255,2,FALSE)="Y",
      IF(AA13="","",IF(VLOOKUP(LEFT(AA13,2),IBAN!$C$2:$O$255,13,FALSE)=LEN(AA13),MID(AA13,VLOOKUP(LEFT(AA13,2),IBAN!$C$2:$O$255,8,FALSE),VLOOKUP(LEFT(AA13,2),IBAN!$C$2:$O$255,9,FALSE)),"")),
      IF(AB13="","",MID(AB13,VLOOKUP(OFFSET(U13,0,3), IBAN!$A$3:$O$255,10,FALSE), VLOOKUP(OFFSET(U13,0,3), IBAN!$A$3:$O$255,11,FALSE)))),
  IFERROR(MID(UPPER(CLEAN(SUBSTITUTE(SUBSTITUTE(SUBSTITUTE(SUBSTITUTE(SUBSTITUTE(SUBSTITUTE(SUBSTITUTE(SUBSTITUTE(SUBSTITUTE(SUBSTITUTE(OFFSET(U13,0,9)," ",""),"-",""),"–",""),".",""),"/",""),"_",""),"&amp;",""),"+",""),":",""),";",""))),VLOOKUP(OFFSET(U13,0,3),IBAN!$A$3:$W$255,22,FALSE),VLOOKUP(OFFSET(U13,0,3),IBAN!$A$3:$W$255,23,FALSE)),
        UPPER(CLEAN(SUBSTITUTE(SUBSTITUTE(SUBSTITUTE(SUBSTITUTE(SUBSTITUTE(SUBSTITUTE(SUBSTITUTE(SUBSTITUTE(SUBSTITUTE(SUBSTITUTE(OFFSET(U13,0,9)," ",""),"-",""),"–",""),".",""),"/",""),"_",""),"&amp;",""),"+",""),":",""),";",""))))),
""))</f>
        <v/>
      </c>
      <c r="BI13" s="95" t="str">
        <f ca="1">IF(OFFSET(U13,0,11)="","",UPPER(OFFSET(U13,0,11)))</f>
        <v>LIBERTY AVENUE BRANCH</v>
      </c>
      <c r="BJ13" s="95" t="str">
        <f ca="1">IF(OFFSET(U13,0,13)="","",UPPER(OFFSET(U13,0,13)))</f>
        <v>CBERERAIXXX</v>
      </c>
      <c r="BK13" s="88" t="s">
        <v>364</v>
      </c>
      <c r="BL13" s="325" t="s">
        <v>365</v>
      </c>
      <c r="BM13" s="325"/>
      <c r="BN13" s="326" t="s">
        <v>366</v>
      </c>
      <c r="BO13" s="326"/>
      <c r="BP13" s="325">
        <v>1234</v>
      </c>
      <c r="BQ13" s="326"/>
      <c r="BR13" s="94" t="str">
        <f t="shared" ref="BR13:BR76" ca="1" si="0">IF(BJ13="","",BJ13)</f>
        <v>CBERERAIXXX</v>
      </c>
      <c r="BS13" s="94"/>
      <c r="BT13" s="94"/>
      <c r="BU13" s="94"/>
      <c r="BV13" s="210"/>
      <c r="BW13" s="94"/>
      <c r="BX13" s="94"/>
      <c r="BY13" s="94"/>
      <c r="BZ13" s="94"/>
      <c r="CA13" s="94"/>
      <c r="CB13" s="94"/>
      <c r="CC13" s="94"/>
      <c r="CD13" s="94"/>
      <c r="CE13" s="210"/>
      <c r="CF13" s="94" t="str">
        <f t="shared" ref="CF13:CF14" ca="1" si="1">IFERROR(IF(OR(AND(OFFSET(W13,0,1)="United States",AI13="USD",OR(BH13="026009592",BH13="026009593")),AND(AI13="EUR",OR(LEFT(BJ13,8)="INGDITM1",LEFT(BJ13,8)="MICSITM2")),AND(OFFSET(W13,0,1)&lt;&gt;"United Kingdom",AI13="GBP"),AI13="CHF",AI13="JPY"),"N",""),"")</f>
        <v/>
      </c>
      <c r="CG13" s="94"/>
      <c r="CH13" s="94"/>
      <c r="CI13" s="526" t="str">
        <f ca="1">IF(AA13="","",IFERROR(IF(VLOOKUP(LEFT(AA13,2),IBAN!$C$2:$O$255,13,FALSE)=LEN(AA13),IF(MOD(CONCATENATE(MOD(CONCATENATE(MOD(CONCATENATE(MOD(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4)),"A",10),"B",11),"C",12),"D",13),"E",14),"F",15),"G",16),"H",17),"I",18),"J",19),"K",20),"L",21),"M",22),"N",23),"O",24),"P",25),"Q",26),"R",27),"S",28),"T",29),"U",30),"V",31),"W",32),"X",33),"Y",34),"Z",35),39,12)),97)=1,"GOOD","BAD"),"Length incorrect"),"BAD"))</f>
        <v/>
      </c>
      <c r="CJ13" s="526"/>
      <c r="CK13" s="526"/>
      <c r="CL13" s="527" t="str">
        <f ca="1">IF(BA13="","",IFERROR(IF(VLOOKUP(LEFT(BA13,2),IBAN!$C$2:$O$255,13,FALSE)=LEN(BA13),IF(MOD(CONCATENATE(MOD(CONCATENATE(MOD(CONCATENATE(MOD(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13, LEN(BA13) - 4) &amp; LEFT(BA13,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13, LEN(BA13) - 4) &amp; LEFT(BA13,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13, LEN(BA13) - 4) &amp; LEFT(BA13,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13, LEN(BA13) - 4) &amp; LEFT(BA13, 4)),"A",10),"B",11),"C",12),"D",13),"E",14),"F",15),"G",16),"H",17),"I",18),"J",19),"K",20),"L",21),"M",22),"N",23),"O",24),"P",25),"Q",26),"R",27),"S",28),"T",29),"U",30),"V",31),"W",32),"X",33),"Y",34),"Z",35),39,12)),97)=1,"GOOD","BAD"),"BAD"),"BAD"))</f>
        <v/>
      </c>
      <c r="CM13" s="527"/>
      <c r="CN13" s="527"/>
      <c r="CO13" s="526" t="str">
        <f t="shared" ref="CO13:CO14" ca="1" si="2">IF(LEN(AB13)=28,"",IF(OR(LEFT(AB13,2)="TG",LEFT(AB13,2)="CI",LEFT(AB13,2)="ML",LEFT(AB13,2)="BF",LEFT(AB13,2)="SN",LEFT(AB13,2)="BJ",LEFT(AB13,2)="GW",LEFT(AB13,2)="NE"),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17,6))&amp;"00",97)),2)=RIGHT(AB13,2),"GOOD","BAD"),""))</f>
        <v/>
      </c>
      <c r="CP13" s="526" t="str">
        <f t="shared" ref="CP13:CP14" ca="1" si="3">IF(LEN(AB13)=27,"",IF(OR(OFFSET(U13,0,3)="Cameroon",OFFSET(U13,0,3)="Central African Republic",OFFSET(U13,0,3)="Chad",OFFSET(U13,0,3)="Comoros",OFFSET(U13,0,3)="Congo",OFFSET(U13,0,3)="Equatorial Guinea",OFFSET(U13,0,3)="Gabon",OFFSET(U13,0,3)="Madagascar"),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13),"A","1"),"B","2"),"C","3"),"D","4"),"E","5"),"F","6"),"G","7"),"H","8"),"I","9"),"J","1"),"K","2"),"L","3"),"M","4"),"N","5"),"O","6"),"P","7"),"Q","8"),"R","9"),"S","2"),"T","3"),"U","4"),"V","5"),"W","6"),"X","7"),"Y","8"),"Z","9"),16,6))&amp;"00",97),2)=RIGHT(AB13,2),"GOOD","BAD"),""))</f>
        <v/>
      </c>
      <c r="CQ13" s="231"/>
      <c r="CR13" s="536"/>
    </row>
    <row r="14" spans="1:97" s="256" customFormat="1" ht="25.5" customHeight="1" thickBot="1" x14ac:dyDescent="0.25">
      <c r="A14" s="534"/>
      <c r="B14" s="534"/>
      <c r="C14" s="534"/>
      <c r="D14" s="534"/>
      <c r="E14" s="534"/>
      <c r="F14" s="534"/>
      <c r="G14" s="328" t="s">
        <v>367</v>
      </c>
      <c r="H14" s="112" t="str">
        <f>IF('Supplier Details'!I14="","",'Supplier Details'!I14)</f>
        <v>Supplier</v>
      </c>
      <c r="I14" s="107"/>
      <c r="J14" s="107" t="str">
        <f>IF('Supplier Details'!K14="","",'Supplier Details'!K14)</f>
        <v/>
      </c>
      <c r="K14" s="100" t="str">
        <f ca="1">IF(OFFSET('Supplier Details'!J14,0,2)="","",OFFSET('Supplier Details'!J14,0,2))</f>
        <v>FOOD AND AGRICULTURE ORGANIZATION OF THE UNITED NATIONS (FAO)</v>
      </c>
      <c r="L14" s="112" t="str">
        <f ca="1">IF(OFFSET('Supplier Details'!J14,0,3)="","",OFFSET('Supplier Details'!J14,0,3))</f>
        <v/>
      </c>
      <c r="M14" s="210"/>
      <c r="N14" s="97" t="s">
        <v>171</v>
      </c>
      <c r="O14" s="107" t="str">
        <f>IF('Supplier Details'!Y14="","",'Supplier Details'!Y14)</f>
        <v/>
      </c>
      <c r="P14" s="100" t="str">
        <f ca="1">IF(OFFSET('Supplier Details'!X14,0,4)="","",OFFSET('Supplier Details'!X14,0,4))</f>
        <v>Italy</v>
      </c>
      <c r="Q14" s="100" t="str">
        <f>IF('Supplier Details'!V14="","",'Supplier Details'!V14)</f>
        <v>Electronic</v>
      </c>
      <c r="R14" s="100" t="str">
        <f ca="1">IF(OFFSET('Supplier Details'!X14,0,6)="","",OFFSET('Supplier Details'!X14,0,6))</f>
        <v>ROME (LOA)</v>
      </c>
      <c r="S14" s="100" t="str">
        <f>IF('Supplier Details'!AA14="","",'Supplier Details'!AA14)</f>
        <v>FAO - HQ and RO</v>
      </c>
      <c r="T14" s="210"/>
      <c r="U14" s="106"/>
      <c r="V14" s="116" t="str">
        <f ca="1">CONCATENATE("M:\Countries\",VLOOKUP(X14,IBAN!$A$3:$C$255,3,0),"\",SUBSTITUTE(SUBSTITUTE(X14," ","_"),",",""),".htm")</f>
        <v>M:\Countries\IT\Italy.htm</v>
      </c>
      <c r="W14" s="329" t="str">
        <f ca="1">HYPERLINK(V14,"CLICK HERE")</f>
        <v>CLICK HERE</v>
      </c>
      <c r="X14" s="330" t="str">
        <f ca="1">IF(SUMPRODUCT(--(X15:X101&lt;&gt;""))=0,"Italy",LOOKUP(2,1/(X15:X101&lt;&gt;""),X15:X101))</f>
        <v>Italy</v>
      </c>
      <c r="Y14" s="330" t="str">
        <f ca="1">IFERROR(IF(VLOOKUP(LOOKUP(2,1/(X14:X101&lt;&gt;""),X14:X101),Examples!$A$2:$B$254,2,0)="","",VLOOKUP(LOOKUP(2,1/(X14:X101&lt;&gt;""),X14:X101),Examples!$A$2:$B$254,2,0)),"GB61BARC20184160205389")</f>
        <v>IT44D0569603229000003131X22</v>
      </c>
      <c r="Z14" s="330" t="str">
        <f ca="1">IFERROR(IF(VLOOKUP(LOOKUP(2,1/(X14:X101&lt;&gt;""),X14:X101),Examples!$A$2:$C$254,3,0)="","9876543210",VLOOKUP(LOOKUP(2,1/(X14:X101&lt;&gt;""),X14:X101),Examples!$A$2:$C$254,3,0)),"Select the Bank Country")</f>
        <v>000003131X22</v>
      </c>
      <c r="AA14" s="114" t="str">
        <f ca="1">Y14</f>
        <v>IT44D0569603229000003131X22</v>
      </c>
      <c r="AB14" s="114" t="str">
        <f ca="1">Z14</f>
        <v>000003131X22</v>
      </c>
      <c r="AC14" s="331" t="s">
        <v>3203</v>
      </c>
      <c r="AD14" s="332" t="str">
        <f ca="1">IFERROR(IF(VLOOKUP(LOOKUP(2,1/(X14:X101&lt;&gt;""),X14:X101),Examples!$A$2:$D$254,4,0)="","",VLOOKUP(LOOKUP(2,1/(X14:X101&lt;&gt;""),X14:X101),Examples!$A$2:$D$254,4,0)),"")</f>
        <v>0569603229</v>
      </c>
      <c r="AE14" s="331" t="str">
        <f ca="1">IFERROR(IF(VLOOKUP(LOOKUP(2,1/(X14:X101&lt;&gt;""),X14:X101),Examples!$A$2:$E$254,5,0)="","CITIBANK N.A.",VLOOKUP(LOOKUP(2,1/(X14:X101&lt;&gt;""),X14:X101),Examples!$A$2:$E$254,5,0)),"")</f>
        <v>BANCA POPOLARE DI SONDRIO SCPA</v>
      </c>
      <c r="AF14" s="331" t="str">
        <f ca="1">IFERROR(IF(VLOOKUP(LOOKUP(2,1/(X14:X101&lt;&gt;""),X14:X101),Examples!$A$2:$F$254,6,0)="","LONDON, CANARY WHARF E14",VLOOKUP(LOOKUP(2,1/(X14:X101&lt;&gt;""),X14:X101),Examples!$A$2:$F$254,6,0)),"")</f>
        <v>ROMA AGENZIA N 29</v>
      </c>
      <c r="AG14" s="333" t="str">
        <f ca="1">IFERROR(IF(VLOOKUP(LOOKUP(2,1/(X14:X101&lt;&gt;""),X14:X101),Examples!$A$2:$G$254,7,0)="","33 CANADA SQUARE, CANARY WHARF, LONDON, E14 5LB",VLOOKUP(LOOKUP(2,1/(X14:X101&lt;&gt;""),X14:X101),Examples!$A$2:$G$254,7,0)),"")</f>
        <v>VIALE DELLE TERME DI CARACALLA 1 PR</v>
      </c>
      <c r="AH14" s="334" t="str">
        <f ca="1">IFERROR(IF(VLOOKUP(LOOKUP(2,1/(X14:X101&lt;&gt;""),X14:X101),Examples!$A$2:$H$254,8,0)="","CITIGB2LXXX",VLOOKUP(LOOKUP(2,1/(X14:X101&lt;&gt;""),X14:X101),Examples!$A$2:$H$254,8,0)),"")</f>
        <v>POSOIT22XXX</v>
      </c>
      <c r="AI14" s="334" t="str">
        <f ca="1">IFERROR(IF(VLOOKUP(LOOKUP(2,1/(X14:X101&lt;&gt;""),X14:X101),Examples!$A$2:$I$254,9,0)="","USD",VLOOKUP(LOOKUP(2,1/(X14:X101&lt;&gt;""),X14:X101),Examples!$A$2:$I$254,9,0)),"")</f>
        <v>EUR</v>
      </c>
      <c r="AJ14" s="334" t="str">
        <f ca="1">IFERROR(IF(VLOOKUP(LOOKUP(2,1/(X14:X101&lt;&gt;""),X14:X101),Examples!$A$2:$J$254,10,0)="","",VLOOKUP(LOOKUP(2,1/(X14:X101&lt;&gt;""),X14:X101),Examples!$A$2:$J$254,10,0)),"")</f>
        <v/>
      </c>
      <c r="AK14" s="335" t="str">
        <f ca="1">IFERROR(IF(VLOOKUP(LOOKUP(2,1/(X14:X101&lt;&gt;""),X14:X101),Examples!$A$2:$K$254,11,0)="","",VLOOKUP(LOOKUP(2,1/(X14:X101&lt;&gt;""),X14:X101),Examples!$A$2:$K$254,11,0)),"")</f>
        <v/>
      </c>
      <c r="AL14" s="330" t="str">
        <f ca="1">IFERROR(IF(VLOOKUP(LOOKUP(2,1/(X14:X101&lt;&gt;""),X14:X101),Examples!$A$2:$L$254,12,0)="","",VLOOKUP(LOOKUP(2,1/(X14:X101&lt;&gt;""),X14:X101),Examples!$A$2:$L$254,12,0)),"")</f>
        <v/>
      </c>
      <c r="AM14" s="336"/>
      <c r="AN14" s="337"/>
      <c r="AO14" s="115"/>
      <c r="AP14" s="338" t="str">
        <f ca="1">IF(AA14="","",IFERROR(MID(AA14,VLOOKUP(LEFT(AA14,2),IBAN!$C$2:$Q$255,14,FALSE),VLOOKUP(LEFT(AA14,2),IBAN!$C$2:$Q$255,15,FALSE)),""))</f>
        <v>D</v>
      </c>
      <c r="AQ14" s="106"/>
      <c r="AR14" s="113"/>
      <c r="AS14" s="338"/>
      <c r="AT14" s="115" t="str">
        <f ca="1">IF(OFFSET(AT14,0,-8)="","",UPPER(CONCATENATE("FTX ",LEFT(OFFSET(AT14,0,-8),66))))</f>
        <v/>
      </c>
      <c r="AU14" s="115" t="str">
        <f ca="1">IF(OFFSET(AT14,0,-8)="","",UPPER(IF(LEN(OFFSET(AT14,0,-8))&gt;66,MID(OFFSET(AT14,0,-8),67,70),"")))</f>
        <v/>
      </c>
      <c r="AV14" s="114"/>
      <c r="AW14" s="210"/>
      <c r="AX14" s="106" t="s">
        <v>171</v>
      </c>
      <c r="AY14" s="338"/>
      <c r="AZ14" s="114" t="str">
        <f ca="1">IF(OFFSET(AZ14,0,-12)="","",IFERROR(VLOOKUP(MID(OFFSET(AZ14,0,-12),5,2),Lists!$A$3:$B$256,2,FALSE),"incorrect Swift/BIC"))</f>
        <v/>
      </c>
      <c r="BA14" s="115" t="str">
        <f ca="1">IF(COUNTIF(Lists!A4:A256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14,0,-12),CHAR(32),""),CHAR(33),""),CHAR(34),""),CHAR(35),""),CHAR(36),""),CHAR(37),""),CHAR(38),""),CHAR(39),""),CHAR(40),""),CHAR(41),""),CHAR(42),""),CHAR(43),""),CHAR(44),""),CHAR(45),""),CHAR(46),""),CHAR(47),""),CHAR(58),""),CHAR(59),""),CHAR(60),""),CHAR(61),""),CHAR(62),""),CHAR(63),""),CHAR(64),""),CHAR(91),""),CHAR(92),""),CHAR(93),""),CHAR(94),""),CHAR(95),""),CHAR(96),""),CHAR(123),""),CHAR(124),""),CHAR(125),""),CHAR(126),""),CHAR(150),""),CHAR(160),""))),"")</f>
        <v/>
      </c>
      <c r="BB14" s="115" t="str">
        <f ca="1">IF(BA14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14,0,-13),CHAR(32),""),CHAR(33),""),CHAR(34),""),CHAR(35),""),CHAR(36),""),CHAR(37),""),CHAR(38),""),CHAR(39),""),CHAR(40),""),CHAR(41),""),CHAR(42),""),CHAR(43),""),CHAR(44),""),CHAR(45),""),CHAR(46),""),CHAR(47),""),CHAR(58),""),CHAR(59),""),CHAR(60),""),CHAR(61),""),CHAR(62),""),CHAR(63),""),CHAR(64),""),CHAR(91),""),CHAR(92),""),CHAR(93),""),CHAR(94),""),CHAR(95),""),CHAR(96),""),CHAR(123),""),CHAR(124),""),CHAR(125),""),CHAR(126),""),CHAR(150),""),CHAR(160),""))),
IFERROR(IF(VLOOKUP(LEFT(BA14,2),IBAN!$C$2:$O$255,13,FALSE)=LEN(BA14),IFERROR(MID(BA14,VLOOKUP(LEFT(BA14,2),IBAN!$C$2:$O$255,11,FALSE),VLOOKUP(LEFT(BA14,2),IBAN!$C$2:$O$255,12,FALSE)),""),"IBAN is incorrect"),"IBAN is incorrect"))</f>
        <v/>
      </c>
      <c r="BC14" s="210"/>
      <c r="BD14" s="114"/>
      <c r="BE14" s="114"/>
      <c r="BF14" s="115" t="str">
        <f ca="1">IF(OFFSET(U14,0,10)="","",UPPER(OFFSET(U14,0,10)))</f>
        <v>BANCA POPOLARE DI SONDRIO SCPA</v>
      </c>
      <c r="BG14" s="339" t="str">
        <f ca="1">IF(OFFSET(U14,0,3)="","",IFERROR(
IF(VLOOKUP(OFFSET(U14,0,3),IBAN!$A$3:$S$255,19,FALSE)="Y",
  IF(VLOOKUP(OFFSET(U14,0,3),IBAN!$A$3:$C$255,2,FALSE)="Y",
      IF(AA14="","",IF(VLOOKUP(LEFT(AA14,2),IBAN!$C$2:$O$255,13,FALSE)=LEN(AA14),MID(AA14,VLOOKUP(LEFT(AA14,2),IBAN!$C$2:$O$255,6,FALSE),VLOOKUP(LEFT(AA14,2),IBAN!$C$2:$O$255,7,FALSE)),"IBAN is incorrect")),
      IF(AB14="","",MID(AB14,VLOOKUP(OFFSET(U14,0,3), IBAN!$A$3:$O$255,8,FALSE), VLOOKUP(OFFSET(U14,0,3), IBAN!$A$3:$O$255,9,FALSE)))),
  MID(UPPER(CLEAN(SUBSTITUTE(SUBSTITUTE(SUBSTITUTE(SUBSTITUTE(SUBSTITUTE(SUBSTITUTE(SUBSTITUTE(SUBSTITUTE(SUBSTITUTE(SUBSTITUTE(OFFSET(U14,0,9)," ",""),"-",""),"–",""),".",""),"/",""),"_",""),"&amp;",""),"+",""),":",""),";",""))),VLOOKUP(OFFSET(U14,0,3),IBAN!$A$3:$W$255,20,FALSE),VLOOKUP(OFFSET(U14,0,3),IBAN!$A$3:$W$255,21,FALSE))),
""))</f>
        <v>05696</v>
      </c>
      <c r="BH14" s="115" t="str">
        <f ca="1">IF(OFFSET(U14,0,3)="","",IFERROR(
IF(VLOOKUP(OFFSET(U14,0,3),IBAN!$A$3:$S$255,19,FALSE)="Y",
  IF(VLOOKUP(OFFSET(U14,0,3),IBAN!$A$3:$C$255,2,FALSE)="Y",
      IF(AA14="","",IF(VLOOKUP(LEFT(AA14,2),IBAN!$C$2:$O$255,13,FALSE)=LEN(AA14),MID(AA14,VLOOKUP(LEFT(AA14,2),IBAN!$C$2:$O$255,8,FALSE),VLOOKUP(LEFT(AA14,2),IBAN!$C$2:$O$255,9,FALSE)),"")),
      IF(AB14="","",MID(AB14,VLOOKUP(OFFSET(U14,0,3), IBAN!$A$3:$O$255,10,FALSE), VLOOKUP(OFFSET(U14,0,3), IBAN!$A$3:$O$255,11,FALSE)))),
  IFERROR(MID(UPPER(CLEAN(SUBSTITUTE(SUBSTITUTE(SUBSTITUTE(SUBSTITUTE(SUBSTITUTE(SUBSTITUTE(SUBSTITUTE(SUBSTITUTE(SUBSTITUTE(SUBSTITUTE(OFFSET(U14,0,9)," ",""),"-",""),"–",""),".",""),"/",""),"_",""),"&amp;",""),"+",""),":",""),";",""))),VLOOKUP(OFFSET(U14,0,3),IBAN!$A$3:$W$255,22,FALSE),VLOOKUP(OFFSET(U14,0,3),IBAN!$A$3:$W$255,23,FALSE)),
        UPPER(CLEAN(SUBSTITUTE(SUBSTITUTE(SUBSTITUTE(SUBSTITUTE(SUBSTITUTE(SUBSTITUTE(SUBSTITUTE(SUBSTITUTE(SUBSTITUTE(SUBSTITUTE(OFFSET(U14,0,9)," ",""),"-",""),"–",""),".",""),"/",""),"_",""),"&amp;",""),"+",""),":",""),";",""))))),
""))</f>
        <v>03229</v>
      </c>
      <c r="BI14" s="115" t="str">
        <f ca="1">IF(OFFSET(U14,0,11)="","",UPPER(OFFSET(U14,0,11)))</f>
        <v>ROMA AGENZIA N 29</v>
      </c>
      <c r="BJ14" s="115" t="str">
        <f ca="1">IF(OFFSET(U14,0,13)="","",UPPER(OFFSET(U14,0,13)))</f>
        <v>POSOIT22XXX</v>
      </c>
      <c r="BK14" s="106" t="s">
        <v>368</v>
      </c>
      <c r="BL14" s="115" t="str">
        <f ca="1">IF(OFFSET(U14,0,12)="","",UPPER(OFFSET(U14,0,12)))</f>
        <v>VIALE DELLE TERME DI CARACALLA 1 PR</v>
      </c>
      <c r="BM14" s="115"/>
      <c r="BN14" s="114"/>
      <c r="BO14" s="114"/>
      <c r="BP14" s="115"/>
      <c r="BQ14" s="114"/>
      <c r="BR14" s="114" t="str">
        <f t="shared" ca="1" si="0"/>
        <v>POSOIT22XXX</v>
      </c>
      <c r="BS14" s="114"/>
      <c r="BT14" s="114"/>
      <c r="BU14" s="114"/>
      <c r="BV14" s="210"/>
      <c r="BW14" s="114"/>
      <c r="BX14" s="114"/>
      <c r="BY14" s="114"/>
      <c r="BZ14" s="114"/>
      <c r="CA14" s="114"/>
      <c r="CB14" s="114"/>
      <c r="CC14" s="114"/>
      <c r="CD14" s="114"/>
      <c r="CE14" s="210"/>
      <c r="CF14" s="114" t="str">
        <f t="shared" ca="1" si="1"/>
        <v/>
      </c>
      <c r="CG14" s="114"/>
      <c r="CH14" s="114"/>
      <c r="CI14" s="528" t="str">
        <f ca="1">IF(AA14="","",IFERROR(IF(VLOOKUP(LEFT(AA14,2),IBAN!$C$2:$O$255,13,FALSE)=LEN(AA14),IF(MOD(CONCATENATE(MOD(CONCATENATE(MOD(CONCATENATE(MOD(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14, LEN(AA14) - 4) &amp; LEFT(AA14,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14, LEN(AA14) - 4) &amp; LEFT(AA14,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14, LEN(AA14) - 4) &amp; LEFT(AA14,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14, LEN(AA14) - 4) &amp; LEFT(AA14, 4)),"A",10),"B",11),"C",12),"D",13),"E",14),"F",15),"G",16),"H",17),"I",18),"J",19),"K",20),"L",21),"M",22),"N",23),"O",24),"P",25),"Q",26),"R",27),"S",28),"T",29),"U",30),"V",31),"W",32),"X",33),"Y",34),"Z",35),39,12)),97)=1,"GOOD","BAD"),"Length incorrect"),"BAD"))</f>
        <v>GOOD</v>
      </c>
      <c r="CJ14" s="529"/>
      <c r="CK14" s="529"/>
      <c r="CL14" s="530" t="str">
        <f ca="1">IF(BA14="","",IFERROR(IF(VLOOKUP(LEFT(BA14,2),IBAN!$C$2:$O$255,13,FALSE)=LEN(BA14),IF(MOD(CONCATENATE(MOD(CONCATENATE(MOD(CONCATENATE(MOD(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14, LEN(BA14) - 4) &amp; LEFT(BA14,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14, LEN(BA14) - 4) &amp; LEFT(BA14,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14, LEN(BA14) - 4) &amp; LEFT(BA14,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14, LEN(BA14) - 4) &amp; LEFT(BA14, 4)),"A",10),"B",11),"C",12),"D",13),"E",14),"F",15),"G",16),"H",17),"I",18),"J",19),"K",20),"L",21),"M",22),"N",23),"O",24),"P",25),"Q",26),"R",27),"S",28),"T",29),"U",30),"V",31),"W",32),"X",33),"Y",34),"Z",35),39,12)),97)=1,"GOOD","BAD"),"BAD"),"BAD"))</f>
        <v/>
      </c>
      <c r="CM14" s="530"/>
      <c r="CN14" s="530"/>
      <c r="CO14" s="529" t="str">
        <f t="shared" ca="1" si="2"/>
        <v/>
      </c>
      <c r="CP14" s="529" t="str">
        <f t="shared" ca="1" si="3"/>
        <v/>
      </c>
      <c r="CQ14" s="231"/>
      <c r="CR14" s="537"/>
    </row>
    <row r="15" spans="1:97" s="541" customFormat="1" ht="25.5" x14ac:dyDescent="0.2">
      <c r="A15" s="534"/>
      <c r="B15" s="534"/>
      <c r="C15" s="534"/>
      <c r="D15" s="534"/>
      <c r="E15" s="534"/>
      <c r="F15" s="534"/>
      <c r="G15" s="340" t="s">
        <v>369</v>
      </c>
      <c r="H15" s="121" t="str">
        <f>IF('Supplier Details'!I15="","",'Supplier Details'!I15)</f>
        <v>Supplier</v>
      </c>
      <c r="I15" s="142"/>
      <c r="J15" s="142" t="str">
        <f>IF('Supplier Details'!K15="","",'Supplier Details'!K15)</f>
        <v/>
      </c>
      <c r="K15" s="143" t="str">
        <f ca="1">IF(OFFSET('Supplier Details'!J15,0,2)="","",UPPER(OFFSET('Supplier Details'!J15,0,2)))</f>
        <v/>
      </c>
      <c r="L15" s="142" t="str">
        <f ca="1">IF(OFFSET('Supplier Details'!J15,0,3)="","",OFFSET('Supplier Details'!J15,0,3))</f>
        <v/>
      </c>
      <c r="M15" s="341"/>
      <c r="N15" s="141"/>
      <c r="O15" s="142" t="str">
        <f>IF('Supplier Details'!Y15="","",'Supplier Details'!Y15)</f>
        <v/>
      </c>
      <c r="P15" s="129" t="str">
        <f ca="1">IF(OFFSET('Supplier Details'!X15,0,4)="","",OFFSET('Supplier Details'!X15,0,4))</f>
        <v/>
      </c>
      <c r="Q15" s="129" t="str">
        <f>IF('Supplier Details'!V15="","",'Supplier Details'!V15)</f>
        <v/>
      </c>
      <c r="R15" s="129" t="str">
        <f ca="1">IF(OFFSET('Supplier Details'!X15,0,6)="","",OFFSET('Supplier Details'!X15,0,6))</f>
        <v/>
      </c>
      <c r="S15" s="144" t="str">
        <f>IF('Supplier Details'!AA15="","",'Supplier Details'!AA15)</f>
        <v/>
      </c>
      <c r="T15" s="341"/>
      <c r="U15" s="145"/>
      <c r="V15" s="149"/>
      <c r="W15" s="149"/>
      <c r="X15" s="129" t="str">
        <f t="shared" ref="X15:X79" ca="1" si="4">IF(OFFSET(N15,0,2)="","",OFFSET(N15,0,2))</f>
        <v/>
      </c>
      <c r="Y15" s="143"/>
      <c r="Z15" s="147"/>
      <c r="AA15" s="152" t="str">
        <f ca="1">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15,0,4),CHAR(32),""),CHAR(33),""),CHAR(34),""),CHAR(35),""),CHAR(36),""),CHAR(37),""),CHAR(38),""),CHAR(39),""),CHAR(40),""),CHAR(41),""),CHAR(42),""),CHAR(43),""),CHAR(44),""),CHAR(45),""),CHAR(46),""),CHAR(47),""),CHAR(58),""),CHAR(59),""),CHAR(60),""),CHAR(61),""),CHAR(62),""),CHAR(63),""),CHAR(64),""),CHAR(91),""),CHAR(92),""),CHAR(93),""),CHAR(94),""),CHAR(95),""),CHAR(96),""),CHAR(123),""),CHAR(124),""),CHAR(125),""),CHAR(126),""),CHAR(150),""),CHAR(160),""))),"")</f>
        <v/>
      </c>
      <c r="AB15" s="152" t="str">
        <f ca="1">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15,0,5),CHAR(32),""),CHAR(33),""),CHAR(34),""),CHAR(35),""),CHAR(36),""),CHAR(37),""),CHAR(38),""),CHAR(39),""),CHAR(40),""),CHAR(41),""),CHAR(42),""),CHAR(43),""),CHAR(44),""),CHAR(45),""),CHAR(46),""),CHAR(47),""),CHAR(58),""),CHAR(59),""),CHAR(60),""),CHAR(61),""),CHAR(62),""),CHAR(63),""),CHAR(64),""),CHAR(91),""),CHAR(92),""),CHAR(93),""),CHAR(94),""),CHAR(95),""),CHAR(96),""),CHAR(123),""),CHAR(124),""),CHAR(125),""),CHAR(126),""),CHAR(150),""),CHAR(160),""))),"")</f>
        <v/>
      </c>
      <c r="AC15" s="143"/>
      <c r="AD15" s="342"/>
      <c r="AE15" s="143"/>
      <c r="AF15" s="143"/>
      <c r="AG15" s="147"/>
      <c r="AH15" s="149"/>
      <c r="AI15" s="145"/>
      <c r="AJ15" s="145"/>
      <c r="AK15" s="343"/>
      <c r="AL15" s="544"/>
      <c r="AM15" s="143"/>
      <c r="AN15" s="147"/>
      <c r="AO15" s="147"/>
      <c r="AP15" s="344" t="str">
        <f ca="1">IF(AA15="","",IFERROR(MID(AA15,VLOOKUP(LEFT(AA15,2),IBAN!$C$2:$Q$255,14,FALSE),VLOOKUP(LEFT(AA15,2),IBAN!$C$2:$Q$255,15,FALSE)),""))</f>
        <v/>
      </c>
      <c r="AQ15" s="150"/>
      <c r="AR15" s="151"/>
      <c r="AS15" s="344"/>
      <c r="AT15" s="152" t="str">
        <f ca="1">IF(OFFSET(AT15,0,-8)="","",UPPER(CONCATENATE("FTX ",LEFT(OFFSET(AT15,0,-8),66))))</f>
        <v/>
      </c>
      <c r="AU15" s="152" t="str">
        <f ca="1">IF(OFFSET(AT15,0,-8)="","",UPPER(IF(LEN(OFFSET(AT15,0,-8))&gt;66,MID(OFFSET(AT15,0,-8),67,70),"")))</f>
        <v/>
      </c>
      <c r="AV15" s="136"/>
      <c r="AW15" s="210"/>
      <c r="AX15" s="150" t="str">
        <f>IF(AV15="Y","Create","")</f>
        <v/>
      </c>
      <c r="AY15" s="344"/>
      <c r="AZ15" s="136" t="str">
        <f ca="1">IF(OFFSET(AZ15,0,-12)="","",IFERROR(VLOOKUP(MID(OFFSET(AZ15,0,-12),5,2),Lists!$A$3:$B$256,2,FALSE),"incorrect Swift/BIC"))</f>
        <v/>
      </c>
      <c r="BA15" s="152" t="str">
        <f ca="1">IF(COUNTIF(Lists!A5:A257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15,0,-12),CHAR(32),""),CHAR(33),""),CHAR(34),""),CHAR(35),""),CHAR(36),""),CHAR(37),""),CHAR(38),""),CHAR(39),""),CHAR(40),""),CHAR(41),""),CHAR(42),""),CHAR(43),""),CHAR(44),""),CHAR(45),""),CHAR(46),""),CHAR(47),""),CHAR(58),""),CHAR(59),""),CHAR(60),""),CHAR(61),""),CHAR(62),""),CHAR(63),""),CHAR(64),""),CHAR(91),""),CHAR(92),""),CHAR(93),""),CHAR(94),""),CHAR(95),""),CHAR(96),""),CHAR(123),""),CHAR(124),""),CHAR(125),""),CHAR(126),""),CHAR(150),""),CHAR(160),""))),"")</f>
        <v/>
      </c>
      <c r="BB15" s="152" t="str">
        <f ca="1">IF(BA15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15,0,-13),CHAR(32),""),CHAR(33),""),CHAR(34),""),CHAR(35),""),CHAR(36),""),CHAR(37),""),CHAR(38),""),CHAR(39),""),CHAR(40),""),CHAR(41),""),CHAR(42),""),CHAR(43),""),CHAR(44),""),CHAR(45),""),CHAR(46),""),CHAR(47),""),CHAR(58),""),CHAR(59),""),CHAR(60),""),CHAR(61),""),CHAR(62),""),CHAR(63),""),CHAR(64),""),CHAR(91),""),CHAR(92),""),CHAR(93),""),CHAR(94),""),CHAR(95),""),CHAR(96),""),CHAR(123),""),CHAR(124),""),CHAR(125),""),CHAR(126),""),CHAR(150),""),CHAR(160),""))),
IFERROR(IF(VLOOKUP(LEFT(BA15,2),IBAN!$C$2:$O$255,13,FALSE)=LEN(BA15),IFERROR(MID(BA15,VLOOKUP(LEFT(BA15,2),IBAN!$C$2:$O$255,11,FALSE),VLOOKUP(LEFT(BA15,2),IBAN!$C$2:$O$255,12,FALSE)),""),"IBAN is incorrect"),"IBAN is incorrect"))</f>
        <v/>
      </c>
      <c r="BC15" s="210"/>
      <c r="BD15" s="136"/>
      <c r="BE15" s="136"/>
      <c r="BF15" s="152" t="str">
        <f ca="1">IF(OFFSET(U15,0,10)="","",UPPER(OFFSET(U15,0,10)))</f>
        <v/>
      </c>
      <c r="BG15" s="345" t="str">
        <f ca="1">IF(OFFSET(U15,0,3)="","",IFERROR(
IF(VLOOKUP(OFFSET(U15,0,3),IBAN!$A$3:$S$255,19,FALSE)="Y",
  IF(VLOOKUP(OFFSET(U15,0,3),IBAN!$A$3:$C$255,2,FALSE)="Y",
      IF(AA15="","",IF(VLOOKUP(LEFT(AA15,2),IBAN!$C$2:$O$255,13,FALSE)=LEN(AA15),MID(AA15,VLOOKUP(LEFT(AA15,2),IBAN!$C$2:$O$255,6,FALSE),VLOOKUP(LEFT(AA15,2),IBAN!$C$2:$O$255,7,FALSE)),"IBAN is incorrect")),
      IF(AB15="","",MID(AB15,VLOOKUP(OFFSET(U15,0,3), IBAN!$A$3:$O$255,8,FALSE), VLOOKUP(OFFSET(U15,0,3), IBAN!$A$3:$O$255,9,FALSE)))),
  MID(UPPER(CLEAN(SUBSTITUTE(SUBSTITUTE(SUBSTITUTE(SUBSTITUTE(SUBSTITUTE(SUBSTITUTE(SUBSTITUTE(SUBSTITUTE(SUBSTITUTE(SUBSTITUTE(OFFSET(U15,0,9)," ",""),"-",""),"–",""),".",""),"/",""),"_",""),"&amp;",""),"+",""),":",""),";",""))),VLOOKUP(OFFSET(U15,0,3),IBAN!$A$3:$W$255,20,FALSE),VLOOKUP(OFFSET(U15,0,3),IBAN!$A$3:$W$255,21,FALSE))),
""))</f>
        <v/>
      </c>
      <c r="BH15" s="136" t="str">
        <f ca="1">IF(OFFSET(U15,0,3)="","",IFERROR(
IF(VLOOKUP(OFFSET(U15,0,3),IBAN!$A$3:$S$255,19,FALSE)="Y",
  IF(VLOOKUP(OFFSET(U15,0,3),IBAN!$A$3:$C$255,2,FALSE)="Y",
      IF(AA15="","",IF(VLOOKUP(LEFT(AA15,2),IBAN!$C$2:$O$255,13,FALSE)=LEN(AA15),MID(AA15,VLOOKUP(LEFT(AA15,2),IBAN!$C$2:$O$255,8,FALSE),VLOOKUP(LEFT(AA15,2),IBAN!$C$2:$O$255,9,FALSE)),"")),
      IF(AB15="","",MID(AB15,VLOOKUP(OFFSET(U15,0,3), IBAN!$A$3:$O$255,10,FALSE), VLOOKUP(OFFSET(U15,0,3), IBAN!$A$3:$O$255,11,FALSE)))),
  IFERROR(MID(UPPER(CLEAN(SUBSTITUTE(SUBSTITUTE(SUBSTITUTE(SUBSTITUTE(SUBSTITUTE(SUBSTITUTE(SUBSTITUTE(SUBSTITUTE(SUBSTITUTE(SUBSTITUTE(OFFSET(U15,0,9)," ",""),"-",""),"–",""),".",""),"/",""),"_",""),"&amp;",""),"+",""),":",""),";",""))),VLOOKUP(OFFSET(U15,0,3),IBAN!$A$3:$W$255,22,FALSE),VLOOKUP(OFFSET(U15,0,3),IBAN!$A$3:$W$255,23,FALSE)),
        UPPER(CLEAN(SUBSTITUTE(SUBSTITUTE(SUBSTITUTE(SUBSTITUTE(SUBSTITUTE(SUBSTITUTE(SUBSTITUTE(SUBSTITUTE(SUBSTITUTE(SUBSTITUTE(OFFSET(U15,0,9)," ",""),"-",""),"–",""),".",""),"/",""),"_",""),"&amp;",""),"+",""),":",""),";",""))))),
""))</f>
        <v/>
      </c>
      <c r="BI15" s="152" t="str">
        <f ca="1">IF(OFFSET(U15,0,11)="","",UPPER(OFFSET(U15,0,11)))</f>
        <v/>
      </c>
      <c r="BJ15" s="152" t="str">
        <f ca="1">IF(OFFSET(U15,0,13)="","",UPPER(OFFSET(U15,0,13)))</f>
        <v/>
      </c>
      <c r="BK15" s="150"/>
      <c r="BL15" s="152" t="str">
        <f ca="1">IF(OFFSET(U15,0,12)="","",UPPER(OFFSET(U15,0,12)))</f>
        <v/>
      </c>
      <c r="BM15" s="152"/>
      <c r="BN15" s="136"/>
      <c r="BO15" s="136"/>
      <c r="BP15" s="152"/>
      <c r="BQ15" s="136"/>
      <c r="BR15" s="136" t="str">
        <f t="shared" ca="1" si="0"/>
        <v/>
      </c>
      <c r="BS15" s="136"/>
      <c r="BT15" s="136"/>
      <c r="BU15" s="136"/>
      <c r="BV15" s="210"/>
      <c r="BW15" s="534"/>
      <c r="BX15" s="534"/>
      <c r="BY15" s="136"/>
      <c r="BZ15" s="136"/>
      <c r="CA15" s="136"/>
      <c r="CB15" s="136"/>
      <c r="CC15" s="136" t="str">
        <f t="shared" ref="CC15:CC78" ca="1" si="5">IF(OFFSET(I15,0,2)="","","From Supplier")</f>
        <v/>
      </c>
      <c r="CD15" s="136" t="str">
        <f t="shared" ref="CD15:CD78" ca="1" si="6">IF(OFFSET(I15,0,2)="","","File")</f>
        <v/>
      </c>
      <c r="CE15" s="210"/>
      <c r="CF15" s="136" t="str">
        <f ca="1">IFERROR(IF(OR(AND(OFFSET(W15,0,1)="United States",AI15="USD",OR(BH15="026009592",BH15="026009593")),AND(AI15="EUR",OR(LEFT(BJ15,8)="INGDITM1",LEFT(BJ15,8)="MICSITM2")),AND(OFFSET(W15,0,1)&lt;&gt;"United Kingdom",AI15="GBP"),AI15="CHF",AI15="JPY"),"N",""),"")</f>
        <v/>
      </c>
      <c r="CG15" s="136" t="str">
        <f ca="1">IF(OFFSET(W15,0,1)="","",IF(OFFSET(AP15,0,-7)="EUR","Yes",IF(OR(OFFSET(W15,0,1)="Cuba",OFFSET(W15,0,1)="Iran",OFFSET(W15,0,1)="Korea, Democratic People's Republic of",OFFSET(W15,0,1)="Sudan",OFFSET(W15,0,1)="Syrian Arab Republic"),"No","Yes")))</f>
        <v/>
      </c>
      <c r="CH15" s="136"/>
      <c r="CI15" s="526" t="str">
        <f ca="1">IF(AA15="","",IFERROR(IF(VLOOKUP(LEFT(AA15,2),IBAN!$C$2:$O$255,13,FALSE)=LEN(AA15),IF(MOD(CONCATENATE(MOD(CONCATENATE(MOD(CONCATENATE(MOD(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15, LEN(AA15) - 4) &amp; LEFT(AA15,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15, LEN(AA15) - 4) &amp; LEFT(AA15,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15, LEN(AA15) - 4) &amp; LEFT(AA15,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15, LEN(AA15) - 4) &amp; LEFT(AA15, 4)),"A",10),"B",11),"C",12),"D",13),"E",14),"F",15),"G",16),"H",17),"I",18),"J",19),"K",20),"L",21),"M",22),"N",23),"O",24),"P",25),"Q",26),"R",27),"S",28),"T",29),"U",30),"V",31),"W",32),"X",33),"Y",34),"Z",35),39,12)),97)=1,"GOOD","BAD"),"Length incorrect"),"BAD"))</f>
        <v/>
      </c>
      <c r="CJ15" s="526" t="str">
        <f ca="1">IF(OR(AA15="",OFFSET(U15,0,3)=""),"",IF(SUMPRODUCT(--(ISNUMBER(SEARCH(Colonies,OFFSET(U15,0,3))))),"",IFERROR(IF(INDEX(IBAN!$A$3:$A$255,MATCH(LEFT(AA15,2),IBAN!$C$3:$C$255,0))=OFFSET(U15,0,3),"GOOD","BAD"),"BAD")))</f>
        <v/>
      </c>
      <c r="CK15" s="526" t="str">
        <f ca="1">IF(AB15="","",IFERROR(IF(VLOOKUP(OFFSET(U15,0,3),IBAN!$A$2:$N$255,14,FALSE)="","no criteria",IF(VLOOKUP(OFFSET(U15,0,3),IBAN!$A$2:$N$255,14,FALSE)=LEN(AB15),"GOOD",IF(OR(CO15="GOOD",CP15="GOOD"),"GOOD","BAD"))),""))</f>
        <v/>
      </c>
      <c r="CL15" s="527" t="str">
        <f ca="1">IF(BA15="","",IFERROR(IF(VLOOKUP(LEFT(BA15,2),IBAN!$C$2:$O$255,13,FALSE)=LEN(BA15),IF(MOD(CONCATENATE(MOD(CONCATENATE(MOD(CONCATENATE(MOD(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15, LEN(BA15) - 4) &amp; LEFT(BA15,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15, LEN(BA15) - 4) &amp; LEFT(BA15,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15, LEN(BA15) - 4) &amp; LEFT(BA15,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15, LEN(BA15) - 4) &amp; LEFT(BA15, 4)),"A",10),"B",11),"C",12),"D",13),"E",14),"F",15),"G",16),"H",17),"I",18),"J",19),"K",20),"L",21),"M",22),"N",23),"O",24),"P",25),"Q",26),"R",27),"S",28),"T",29),"U",30),"V",31),"W",32),"X",33),"Y",34),"Z",35),39,12)),97)=1,"GOOD","BAD"),"BAD"),"BAD"))</f>
        <v/>
      </c>
      <c r="CM15" s="527" t="str">
        <f ca="1">IF(OR(BA15="",AZ15=""),"",IF(SUMPRODUCT(--(ISNUMBER(SEARCH(Colonies,AZ15)))),"",IFERROR(IF(INDEX(IBAN!$A$3:$A$255,MATCH(LEFT(BA15,2),IBAN!$C$3:$C$255,0))=AZ15,"GOOD","BAD"),"BAD")))</f>
        <v/>
      </c>
      <c r="CN15" s="527" t="str">
        <f ca="1">IF(BB15="","",IFERROR(IF(VLOOKUP(AZ15,IBAN!$A$2:$N$255,14,FALSE)="","no criteria",IF(VLOOKUP(AZ15,IBAN!$A$2:$N$255,14,FALSE)=LEN(BB15),"GOOD","BAD")),""))</f>
        <v/>
      </c>
      <c r="CO15" s="526" t="str">
        <f ca="1">IF(LEN(AB15)=28,"",IF(OR(LEFT(AB15,2)="TG",LEFT(AB15,2)="CI",LEFT(AB15,2)="ML",LEFT(AB15,2)="BF",LEFT(AB15,2)="SN",LEFT(AB15,2)="BJ",LEFT(AB15,2)="GW",LEFT(AB15,2)="NE"),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17,6))&amp;"00",97)),2)=RIGHT(AB15,2),"GOOD","BAD"),""))</f>
        <v/>
      </c>
      <c r="CP15" s="526" t="str">
        <f ca="1">IF(LEN(AB15)=27,"",IF(OR(OFFSET(U15,0,3)="Cameroon",OFFSET(U15,0,3)="Central African Republic",OFFSET(U15,0,3)="Chad",OFFSET(U15,0,3)="Comoros",OFFSET(U15,0,3)="Congo",OFFSET(U15,0,3)="Equatorial Guinea",OFFSET(U15,0,3)="Gabon",OFFSET(U15,0,3)="Madagascar"),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15),"A","1"),"B","2"),"C","3"),"D","4"),"E","5"),"F","6"),"G","7"),"H","8"),"I","9"),"J","1"),"K","2"),"L","3"),"M","4"),"N","5"),"O","6"),"P","7"),"Q","8"),"R","9"),"S","2"),"T","3"),"U","4"),"V","5"),"W","6"),"X","7"),"Y","8"),"Z","9"),16,6))&amp;"00",97),2)=RIGHT(AB15,2),"GOOD","BAD"),""))</f>
        <v/>
      </c>
      <c r="CQ15" s="346"/>
      <c r="CR15" s="538"/>
    </row>
    <row r="16" spans="1:97" s="541" customFormat="1" x14ac:dyDescent="0.2">
      <c r="A16" s="534"/>
      <c r="B16" s="534"/>
      <c r="C16" s="534"/>
      <c r="D16" s="534"/>
      <c r="E16" s="534"/>
      <c r="F16" s="534"/>
      <c r="G16" s="155"/>
      <c r="H16" s="121" t="str">
        <f>IF('Supplier Details'!I16="","",'Supplier Details'!I16)</f>
        <v/>
      </c>
      <c r="I16" s="141"/>
      <c r="J16" s="142" t="str">
        <f>IF('Supplier Details'!K16="","",'Supplier Details'!K16)</f>
        <v/>
      </c>
      <c r="K16" s="143" t="str">
        <f ca="1">IF(OFFSET('Supplier Details'!J16,0,2)="","",UPPER(OFFSET('Supplier Details'!J16,0,2)))</f>
        <v/>
      </c>
      <c r="L16" s="142" t="str">
        <f ca="1">IF(OFFSET('Supplier Details'!J16,0,3)="","",OFFSET('Supplier Details'!J16,0,3))</f>
        <v/>
      </c>
      <c r="M16" s="341"/>
      <c r="N16" s="141"/>
      <c r="O16" s="142" t="str">
        <f>IF('Supplier Details'!Y16="","",'Supplier Details'!Y16)</f>
        <v/>
      </c>
      <c r="P16" s="129" t="str">
        <f ca="1">IF(OFFSET('Supplier Details'!X16,0,4)="","",OFFSET('Supplier Details'!X16,0,4))</f>
        <v/>
      </c>
      <c r="Q16" s="129" t="str">
        <f>IF('Supplier Details'!V16="","",'Supplier Details'!V16)</f>
        <v/>
      </c>
      <c r="R16" s="129" t="str">
        <f ca="1">IF(OFFSET('Supplier Details'!X16,0,6)="","",OFFSET('Supplier Details'!X16,0,6))</f>
        <v/>
      </c>
      <c r="S16" s="144" t="str">
        <f>IF('Supplier Details'!AA16="","",'Supplier Details'!AA16)</f>
        <v/>
      </c>
      <c r="T16" s="341"/>
      <c r="U16" s="145"/>
      <c r="V16" s="149"/>
      <c r="W16" s="149"/>
      <c r="X16" s="129" t="str">
        <f t="shared" ca="1" si="4"/>
        <v/>
      </c>
      <c r="Y16" s="147"/>
      <c r="Z16" s="147" t="str">
        <f ca="1">IF(AA16="","",IFERROR(IF(VLOOKUP(LEFT(AA16,2),IBAN!$C$2:$O$255,13,FALSE)=LEN(AA16),IFERROR(MID(AA16,VLOOKUP(LEFT(AA16,2),IBAN!$C$2:$O$255,11,FALSE),VLOOKUP(LEFT(AA16,2),IBAN!$C$2:$O$255,12,FALSE)),""),""),"IBAN is incorrect"))</f>
        <v/>
      </c>
      <c r="AA16" s="152" t="str">
        <f t="shared" ref="AA16:AA79" ca="1" si="7">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16,0,4),CHAR(32),""),CHAR(33),""),CHAR(34),""),CHAR(35),""),CHAR(36),""),CHAR(37),""),CHAR(38),""),CHAR(39),""),CHAR(40),""),CHAR(41),""),CHAR(42),""),CHAR(43),""),CHAR(44),""),CHAR(45),""),CHAR(46),""),CHAR(47),""),CHAR(58),""),CHAR(59),""),CHAR(60),""),CHAR(61),""),CHAR(62),""),CHAR(63),""),CHAR(64),""),CHAR(91),""),CHAR(92),""),CHAR(93),""),CHAR(94),""),CHAR(95),""),CHAR(96),""),CHAR(123),""),CHAR(124),""),CHAR(125),""),CHAR(126),""),CHAR(150),""),CHAR(160),""))),"")</f>
        <v/>
      </c>
      <c r="AB16" s="152" t="str">
        <f t="shared" ref="AB16:AB79" ca="1" si="8">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16,0,5),CHAR(32),""),CHAR(33),""),CHAR(34),""),CHAR(35),""),CHAR(36),""),CHAR(37),""),CHAR(38),""),CHAR(39),""),CHAR(40),""),CHAR(41),""),CHAR(42),""),CHAR(43),""),CHAR(44),""),CHAR(45),""),CHAR(46),""),CHAR(47),""),CHAR(58),""),CHAR(59),""),CHAR(60),""),CHAR(61),""),CHAR(62),""),CHAR(63),""),CHAR(64),""),CHAR(91),""),CHAR(92),""),CHAR(93),""),CHAR(94),""),CHAR(95),""),CHAR(96),""),CHAR(123),""),CHAR(124),""),CHAR(125),""),CHAR(126),""),CHAR(150),""),CHAR(160),""))),"")</f>
        <v/>
      </c>
      <c r="AC16" s="143"/>
      <c r="AD16" s="342" t="str">
        <f ca="1">IF(OFFSET(U16,0,3)="","",IFERROR(IF(VLOOKUP(OFFSET(U16,0,3),IBAN!$A$3:$S$255,19,FALSE)="Y",CONCATENATE(BG16,BH16),IF(VLOOKUP(OFFSET(U16,0,3),IBAN!$A$3:$X$255,24,FALSE)="","",VLOOKUP(OFFSET(U16,0,3),IBAN!$A$3:$X$255,24,FALSE))),""))</f>
        <v/>
      </c>
      <c r="AE16" s="143"/>
      <c r="AF16" s="143"/>
      <c r="AG16" s="147"/>
      <c r="AH16" s="149"/>
      <c r="AI16" s="145" t="str">
        <f>IF('Supplier Details'!AS16="","",'Supplier Details'!AS16)</f>
        <v/>
      </c>
      <c r="AJ16" s="145"/>
      <c r="AK16" s="343" t="str">
        <f ca="1">IFERROR(IF(OFFSET(U16,0,3)="","",IF(ISBLANK(VLOOKUP(OFFSET(U16,0,3),IBAN!$A$3:$AC$255,27,FALSE)),"",VLOOKUP(OFFSET(U16,0,3),IBAN!$A$3:$AC$255,27,FALSE))),"")</f>
        <v/>
      </c>
      <c r="AL16" s="147" t="str">
        <f ca="1">IFERROR(IF(OFFSET(U16,0,3)="","",IF(ISBLANK(VLOOKUP(OFFSET(U16,0,3),IBAN!$A$3:$AC$255,28,FALSE)),"",VLOOKUP(OFFSET(U16,0,3),IBAN!$A$3:$AC$255,28,FALSE))),"")</f>
        <v/>
      </c>
      <c r="AM16" s="143"/>
      <c r="AN16" s="147"/>
      <c r="AO16" s="147"/>
      <c r="AP16" s="344" t="str">
        <f ca="1">IF(AA16="","",IFERROR(MID(AA16,VLOOKUP(LEFT(AA16,2),IBAN!$C$2:$Q$255,14,FALSE),VLOOKUP(LEFT(AA16,2),IBAN!$C$2:$Q$255,15,FALSE)),""))</f>
        <v/>
      </c>
      <c r="AQ16" s="150"/>
      <c r="AR16" s="151"/>
      <c r="AS16" s="344"/>
      <c r="AT16" s="152" t="str">
        <f t="shared" ref="AT16:AT79" ca="1" si="9">IF(OFFSET(AT16,0,-8)="","",UPPER(CONCATENATE("FTX ",LEFT(OFFSET(AT16,0,-8),66))))</f>
        <v/>
      </c>
      <c r="AU16" s="152" t="str">
        <f t="shared" ref="AU16:AU79" ca="1" si="10">IF(OFFSET(AT16,0,-8)="","",UPPER(IF(LEN(OFFSET(AT16,0,-8))&gt;66,MID(OFFSET(AT16,0,-8),67,70),"")))</f>
        <v/>
      </c>
      <c r="AV16" s="136"/>
      <c r="AW16" s="210"/>
      <c r="AX16" s="150" t="str">
        <f t="shared" ref="AX16:AX79" si="11">IF(AV16="Y","Create","")</f>
        <v/>
      </c>
      <c r="AY16" s="344"/>
      <c r="AZ16" s="136" t="str">
        <f ca="1">IF(OFFSET(AZ16,0,-12)="","",IFERROR(VLOOKUP(MID(OFFSET(AZ16,0,-12),5,2),Lists!$A$3:$B$256,2,FALSE),"incorrect Swift/BIC"))</f>
        <v/>
      </c>
      <c r="BA16" s="152" t="str">
        <f ca="1">IF(COUNTIF(Lists!A6:A258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16,0,-12),CHAR(32),""),CHAR(33),""),CHAR(34),""),CHAR(35),""),CHAR(36),""),CHAR(37),""),CHAR(38),""),CHAR(39),""),CHAR(40),""),CHAR(41),""),CHAR(42),""),CHAR(43),""),CHAR(44),""),CHAR(45),""),CHAR(46),""),CHAR(47),""),CHAR(58),""),CHAR(59),""),CHAR(60),""),CHAR(61),""),CHAR(62),""),CHAR(63),""),CHAR(64),""),CHAR(91),""),CHAR(92),""),CHAR(93),""),CHAR(94),""),CHAR(95),""),CHAR(96),""),CHAR(123),""),CHAR(124),""),CHAR(125),""),CHAR(126),""),CHAR(150),""),CHAR(160),""))),"")</f>
        <v/>
      </c>
      <c r="BB16" s="152" t="str">
        <f ca="1">IF(BA16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16,0,-13),CHAR(32),""),CHAR(33),""),CHAR(34),""),CHAR(35),""),CHAR(36),""),CHAR(37),""),CHAR(38),""),CHAR(39),""),CHAR(40),""),CHAR(41),""),CHAR(42),""),CHAR(43),""),CHAR(44),""),CHAR(45),""),CHAR(46),""),CHAR(47),""),CHAR(58),""),CHAR(59),""),CHAR(60),""),CHAR(61),""),CHAR(62),""),CHAR(63),""),CHAR(64),""),CHAR(91),""),CHAR(92),""),CHAR(93),""),CHAR(94),""),CHAR(95),""),CHAR(96),""),CHAR(123),""),CHAR(124),""),CHAR(125),""),CHAR(126),""),CHAR(150),""),CHAR(160),""))),
IFERROR(IF(VLOOKUP(LEFT(BA16,2),IBAN!$C$2:$O$255,13,FALSE)=LEN(BA16),IFERROR(MID(BA16,VLOOKUP(LEFT(BA16,2),IBAN!$C$2:$O$255,11,FALSE),VLOOKUP(LEFT(BA16,2),IBAN!$C$2:$O$255,12,FALSE)),""),"IBAN is incorrect"),"IBAN is incorrect"))</f>
        <v/>
      </c>
      <c r="BC16" s="210"/>
      <c r="BD16" s="136"/>
      <c r="BE16" s="136"/>
      <c r="BF16" s="152" t="str">
        <f t="shared" ref="BF16:BF79" ca="1" si="12">IF(OFFSET(U16,0,10)="","",UPPER(OFFSET(U16,0,10)))</f>
        <v/>
      </c>
      <c r="BG16" s="345" t="str">
        <f ca="1">IF(OFFSET(U16,0,3)="","",IFERROR(
IF(VLOOKUP(OFFSET(U16,0,3),IBAN!$A$3:$S$255,19,FALSE)="Y",
  IF(VLOOKUP(OFFSET(U16,0,3),IBAN!$A$3:$C$255,2,FALSE)="Y",
      IF(AA16="","",IF(VLOOKUP(LEFT(AA16,2),IBAN!$C$2:$O$255,13,FALSE)=LEN(AA16),MID(AA16,VLOOKUP(LEFT(AA16,2),IBAN!$C$2:$O$255,6,FALSE),VLOOKUP(LEFT(AA16,2),IBAN!$C$2:$O$255,7,FALSE)),"IBAN is incorrect")),
      IF(AB16="","",MID(AB16,VLOOKUP(OFFSET(U16,0,3), IBAN!$A$3:$O$255,8,FALSE), VLOOKUP(OFFSET(U16,0,3), IBAN!$A$3:$O$255,9,FALSE)))),
  MID(UPPER(CLEAN(SUBSTITUTE(SUBSTITUTE(SUBSTITUTE(SUBSTITUTE(SUBSTITUTE(SUBSTITUTE(SUBSTITUTE(SUBSTITUTE(SUBSTITUTE(SUBSTITUTE(OFFSET(U16,0,9)," ",""),"-",""),"–",""),".",""),"/",""),"_",""),"&amp;",""),"+",""),":",""),";",""))),VLOOKUP(OFFSET(U16,0,3),IBAN!$A$3:$W$255,20,FALSE),VLOOKUP(OFFSET(U16,0,3),IBAN!$A$3:$W$255,21,FALSE))),
""))</f>
        <v/>
      </c>
      <c r="BH16" s="152" t="str">
        <f ca="1">IF(OFFSET(U16,0,3)="","",IFERROR(
IF(VLOOKUP(OFFSET(U16,0,3),IBAN!$A$3:$S$255,19,FALSE)="Y",
  IF(VLOOKUP(OFFSET(U16,0,3),IBAN!$A$3:$C$255,2,FALSE)="Y",
      IF(AA16="","",IF(VLOOKUP(LEFT(AA16,2),IBAN!$C$2:$O$255,13,FALSE)=LEN(AA16),MID(AA16,VLOOKUP(LEFT(AA16,2),IBAN!$C$2:$O$255,8,FALSE),VLOOKUP(LEFT(AA16,2),IBAN!$C$2:$O$255,9,FALSE)),"")),
      IF(AB16="","",MID(AB16,VLOOKUP(OFFSET(U16,0,3), IBAN!$A$3:$O$255,10,FALSE), VLOOKUP(OFFSET(U16,0,3), IBAN!$A$3:$O$255,11,FALSE)))),
  IFERROR(MID(UPPER(CLEAN(SUBSTITUTE(SUBSTITUTE(SUBSTITUTE(SUBSTITUTE(SUBSTITUTE(SUBSTITUTE(SUBSTITUTE(SUBSTITUTE(SUBSTITUTE(SUBSTITUTE(OFFSET(U16,0,9)," ",""),"-",""),"–",""),".",""),"/",""),"_",""),"&amp;",""),"+",""),":",""),";",""))),VLOOKUP(OFFSET(U16,0,3),IBAN!$A$3:$W$255,22,FALSE),VLOOKUP(OFFSET(U16,0,3),IBAN!$A$3:$W$255,23,FALSE)),
        UPPER(CLEAN(SUBSTITUTE(SUBSTITUTE(SUBSTITUTE(SUBSTITUTE(SUBSTITUTE(SUBSTITUTE(SUBSTITUTE(SUBSTITUTE(SUBSTITUTE(SUBSTITUTE(OFFSET(U16,0,9)," ",""),"-",""),"–",""),".",""),"/",""),"_",""),"&amp;",""),"+",""),":",""),";",""))))),
""))</f>
        <v/>
      </c>
      <c r="BI16" s="152" t="str">
        <f t="shared" ref="BI16:BI79" ca="1" si="13">IF(OFFSET(U16,0,11)="","",UPPER(OFFSET(U16,0,11)))</f>
        <v/>
      </c>
      <c r="BJ16" s="152" t="str">
        <f t="shared" ref="BJ16:BJ79" ca="1" si="14">IF(OFFSET(U16,0,13)="","",UPPER(OFFSET(U16,0,13)))</f>
        <v/>
      </c>
      <c r="BK16" s="150"/>
      <c r="BL16" s="152" t="str">
        <f t="shared" ref="BL16:BL79" ca="1" si="15">IF(OFFSET(U16,0,12)="","",UPPER(OFFSET(U16,0,12)))</f>
        <v/>
      </c>
      <c r="BM16" s="152"/>
      <c r="BN16" s="136"/>
      <c r="BO16" s="136"/>
      <c r="BP16" s="152"/>
      <c r="BQ16" s="136"/>
      <c r="BR16" s="136" t="str">
        <f t="shared" ca="1" si="0"/>
        <v/>
      </c>
      <c r="BS16" s="136"/>
      <c r="BT16" s="136"/>
      <c r="BU16" s="136"/>
      <c r="BV16" s="210"/>
      <c r="BW16" s="153"/>
      <c r="BX16" s="153"/>
      <c r="BY16" s="136"/>
      <c r="BZ16" s="136"/>
      <c r="CA16" s="136"/>
      <c r="CB16" s="136"/>
      <c r="CC16" s="136" t="str">
        <f t="shared" ca="1" si="5"/>
        <v/>
      </c>
      <c r="CD16" s="136" t="str">
        <f t="shared" ca="1" si="6"/>
        <v/>
      </c>
      <c r="CE16" s="210"/>
      <c r="CF16" s="136" t="str">
        <f t="shared" ref="CF16:CF79" ca="1" si="16">IFERROR(IF(OR(AND(OFFSET(W16,0,1)="United States",AI16="USD",OR(BH16="026009592",BH16="026009593")),AND(AI16="EUR",OR(LEFT(BJ16,8)="INGDITM1",LEFT(BJ16,8)="MICSITM2")),AND(OFFSET(W16,0,1)&lt;&gt;"United Kingdom",AI16="GBP"),AI16="CHF",AI16="JPY"),"N",""),"")</f>
        <v/>
      </c>
      <c r="CG16" s="136" t="str">
        <f t="shared" ref="CG16:CG79" ca="1" si="17">IF(OFFSET(W16,0,1)="","",IF(OFFSET(AP16,0,-7)="EUR","Yes",IF(OR(OFFSET(W16,0,1)="Cuba",OFFSET(W16,0,1)="Iran",OFFSET(W16,0,1)="Korea, Democratic People's Republic of",OFFSET(W16,0,1)="Sudan",OFFSET(W16,0,1)="Syrian Arab Republic"),"No","Yes")))</f>
        <v/>
      </c>
      <c r="CH16" s="136"/>
      <c r="CI16" s="526" t="str">
        <f ca="1">IF(AA16="","",IFERROR(IF(VLOOKUP(LEFT(AA16,2),IBAN!$C$2:$O$255,13,FALSE)=LEN(AA16),IF(MOD(CONCATENATE(MOD(CONCATENATE(MOD(CONCATENATE(MOD(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16, LEN(AA16) - 4) &amp; LEFT(AA16,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16, LEN(AA16) - 4) &amp; LEFT(AA16,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16, LEN(AA16) - 4) &amp; LEFT(AA16,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16, LEN(AA16) - 4) &amp; LEFT(AA16, 4)),"A",10),"B",11),"C",12),"D",13),"E",14),"F",15),"G",16),"H",17),"I",18),"J",19),"K",20),"L",21),"M",22),"N",23),"O",24),"P",25),"Q",26),"R",27),"S",28),"T",29),"U",30),"V",31),"W",32),"X",33),"Y",34),"Z",35),39,12)),97)=1,"GOOD","BAD"),"Length incorrect"),"BAD"))</f>
        <v/>
      </c>
      <c r="CJ16" s="526" t="str">
        <f ca="1">IF(OR(AA16="",OFFSET(U16,0,3)=""),"",IF(SUMPRODUCT(--(ISNUMBER(SEARCH(Colonies,OFFSET(U16,0,3))))),"",IFERROR(IF(INDEX(IBAN!$A$3:$A$255,MATCH(LEFT(AA16,2),IBAN!$C$3:$C$255,0))=OFFSET(U16,0,3),"GOOD","BAD"),"BAD")))</f>
        <v/>
      </c>
      <c r="CK16" s="526" t="str">
        <f ca="1">IF(AB16="","",IFERROR(IF(VLOOKUP(OFFSET(U16,0,3),IBAN!$A$2:$N$255,14,FALSE)="","no criteria",IF(VLOOKUP(OFFSET(U16,0,3),IBAN!$A$2:$N$255,14,FALSE)=LEN(AB16),"GOOD",IF(OR(CO16="GOOD",CP16="GOOD"),"GOOD","BAD"))),""))</f>
        <v/>
      </c>
      <c r="CL16" s="527" t="str">
        <f ca="1">IF(BA16="","",IFERROR(IF(VLOOKUP(LEFT(BA16,2),IBAN!$C$2:$O$255,13,FALSE)=LEN(BA16),IF(MOD(CONCATENATE(MOD(CONCATENATE(MOD(CONCATENATE(MOD(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16, LEN(BA16) - 4) &amp; LEFT(BA16,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16, LEN(BA16) - 4) &amp; LEFT(BA16,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16, LEN(BA16) - 4) &amp; LEFT(BA16,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16, LEN(BA16) - 4) &amp; LEFT(BA16, 4)),"A",10),"B",11),"C",12),"D",13),"E",14),"F",15),"G",16),"H",17),"I",18),"J",19),"K",20),"L",21),"M",22),"N",23),"O",24),"P",25),"Q",26),"R",27),"S",28),"T",29),"U",30),"V",31),"W",32),"X",33),"Y",34),"Z",35),39,12)),97)=1,"GOOD","BAD"),"BAD"),"BAD"))</f>
        <v/>
      </c>
      <c r="CM16" s="527" t="str">
        <f ca="1">IF(OR(BA16="",AZ16=""),"",IF(SUMPRODUCT(--(ISNUMBER(SEARCH(Colonies,AZ16)))),"",IFERROR(IF(INDEX(IBAN!$A$3:$A$255,MATCH(LEFT(BA16,2),IBAN!$C$3:$C$255,0))=AZ16,"GOOD","BAD"),"BAD")))</f>
        <v/>
      </c>
      <c r="CN16" s="527" t="str">
        <f ca="1">IF(BB16="","",IFERROR(IF(VLOOKUP(AZ16,IBAN!$A$2:$N$255,14,FALSE)="","no criteria",IF(VLOOKUP(AZ16,IBAN!$A$2:$N$255,14,FALSE)=LEN(BB16),"GOOD","BAD")),""))</f>
        <v/>
      </c>
      <c r="CO16" s="526" t="str">
        <f t="shared" ref="CO16:CO79" ca="1" si="18">IF(LEN(AB16)=28,"",IF(OR(LEFT(AB16,2)="TG",LEFT(AB16,2)="CI",LEFT(AB16,2)="ML",LEFT(AB16,2)="BF",LEFT(AB16,2)="SN",LEFT(AB16,2)="BJ",LEFT(AB16,2)="GW",LEFT(AB16,2)="NE"),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17,6))&amp;"00",97)),2)=RIGHT(AB16,2),"GOOD","BAD"),""))</f>
        <v/>
      </c>
      <c r="CP16" s="526" t="str">
        <f t="shared" ref="CP16:CP79" ca="1" si="19">IF(LEN(AB16)=27,"",IF(OR(OFFSET(U16,0,3)="Cameroon",OFFSET(U16,0,3)="Central African Republic",OFFSET(U16,0,3)="Chad",OFFSET(U16,0,3)="Comoros",OFFSET(U16,0,3)="Congo",OFFSET(U16,0,3)="Equatorial Guinea",OFFSET(U16,0,3)="Gabon",OFFSET(U16,0,3)="Madagascar"),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16),"A","1"),"B","2"),"C","3"),"D","4"),"E","5"),"F","6"),"G","7"),"H","8"),"I","9"),"J","1"),"K","2"),"L","3"),"M","4"),"N","5"),"O","6"),"P","7"),"Q","8"),"R","9"),"S","2"),"T","3"),"U","4"),"V","5"),"W","6"),"X","7"),"Y","8"),"Z","9"),16,6))&amp;"00",97),2)=RIGHT(AB16,2),"GOOD","BAD"),""))</f>
        <v/>
      </c>
      <c r="CQ16" s="346"/>
      <c r="CR16" s="539"/>
    </row>
    <row r="17" spans="1:96" s="541" customFormat="1" x14ac:dyDescent="0.2">
      <c r="A17" s="534"/>
      <c r="B17" s="534"/>
      <c r="C17" s="534"/>
      <c r="D17" s="534"/>
      <c r="E17" s="534"/>
      <c r="F17" s="534"/>
      <c r="G17" s="155"/>
      <c r="H17" s="121" t="str">
        <f>IF('Supplier Details'!I17="","",'Supplier Details'!I17)</f>
        <v/>
      </c>
      <c r="I17" s="141"/>
      <c r="J17" s="142" t="str">
        <f>IF('Supplier Details'!K17="","",'Supplier Details'!K17)</f>
        <v/>
      </c>
      <c r="K17" s="143" t="str">
        <f ca="1">IF(OFFSET('Supplier Details'!J17,0,2)="","",UPPER(OFFSET('Supplier Details'!J17,0,2)))</f>
        <v/>
      </c>
      <c r="L17" s="142" t="str">
        <f ca="1">IF(OFFSET('Supplier Details'!J17,0,3)="","",OFFSET('Supplier Details'!J17,0,3))</f>
        <v/>
      </c>
      <c r="M17" s="341"/>
      <c r="N17" s="141"/>
      <c r="O17" s="142" t="str">
        <f>IF('Supplier Details'!Y17="","",'Supplier Details'!Y17)</f>
        <v/>
      </c>
      <c r="P17" s="129" t="str">
        <f ca="1">IF(OFFSET('Supplier Details'!X17,0,4)="","",OFFSET('Supplier Details'!X17,0,4))</f>
        <v/>
      </c>
      <c r="Q17" s="129" t="str">
        <f>IF('Supplier Details'!V17="","",'Supplier Details'!V17)</f>
        <v/>
      </c>
      <c r="R17" s="129" t="str">
        <f ca="1">IF(OFFSET('Supplier Details'!X17,0,6)="","",OFFSET('Supplier Details'!X17,0,6))</f>
        <v/>
      </c>
      <c r="S17" s="144" t="str">
        <f>IF('Supplier Details'!AA17="","",'Supplier Details'!AA17)</f>
        <v/>
      </c>
      <c r="T17" s="341"/>
      <c r="U17" s="145"/>
      <c r="V17" s="149"/>
      <c r="W17" s="149"/>
      <c r="X17" s="129" t="str">
        <f t="shared" ca="1" si="4"/>
        <v/>
      </c>
      <c r="Y17" s="147"/>
      <c r="Z17" s="147" t="str">
        <f ca="1">IF(AA17="","",IFERROR(IF(VLOOKUP(LEFT(AA17,2),IBAN!$C$2:$O$255,13,FALSE)=LEN(AA17),IFERROR(MID(AA17,VLOOKUP(LEFT(AA17,2),IBAN!$C$2:$O$255,11,FALSE),VLOOKUP(LEFT(AA17,2),IBAN!$C$2:$O$255,12,FALSE)),""),""),"IBAN is incorrect"))</f>
        <v/>
      </c>
      <c r="AA17" s="152" t="str">
        <f t="shared" ca="1" si="7"/>
        <v/>
      </c>
      <c r="AB17" s="152" t="str">
        <f t="shared" ca="1" si="8"/>
        <v/>
      </c>
      <c r="AC17" s="143"/>
      <c r="AD17" s="342" t="str">
        <f ca="1">IF(OFFSET(U17,0,3)="","",IFERROR(IF(VLOOKUP(OFFSET(U17,0,3),IBAN!$A$3:$S$255,19,FALSE)="Y",CONCATENATE(BG17,BH17),IF(VLOOKUP(OFFSET(U17,0,3),IBAN!$A$3:$X$255,24,FALSE)="","",VLOOKUP(OFFSET(U17,0,3),IBAN!$A$3:$X$255,24,FALSE))),""))</f>
        <v/>
      </c>
      <c r="AE17" s="143"/>
      <c r="AF17" s="143"/>
      <c r="AG17" s="147"/>
      <c r="AH17" s="149"/>
      <c r="AI17" s="145" t="str">
        <f>IF('Supplier Details'!AS17="","",'Supplier Details'!AS17)</f>
        <v/>
      </c>
      <c r="AJ17" s="145"/>
      <c r="AK17" s="343" t="str">
        <f ca="1">IFERROR(IF(OFFSET(U17,0,3)="","",IF(ISBLANK(VLOOKUP(OFFSET(U17,0,3),IBAN!$A$3:$AC$255,27,FALSE)),"",VLOOKUP(OFFSET(U17,0,3),IBAN!$A$3:$AC$255,27,FALSE))),"")</f>
        <v/>
      </c>
      <c r="AL17" s="147" t="str">
        <f ca="1">IFERROR(IF(OFFSET(U17,0,3)="","",IF(ISBLANK(VLOOKUP(OFFSET(U17,0,3),IBAN!$A$3:$AC$255,28,FALSE)),"",VLOOKUP(OFFSET(U17,0,3),IBAN!$A$3:$AC$255,28,FALSE))),"")</f>
        <v/>
      </c>
      <c r="AM17" s="143"/>
      <c r="AN17" s="147"/>
      <c r="AO17" s="147"/>
      <c r="AP17" s="344" t="str">
        <f ca="1">IF(AA17="","",IFERROR(MID(AA17,VLOOKUP(LEFT(AA17,2),IBAN!$C$2:$Q$255,14,FALSE),VLOOKUP(LEFT(AA17,2),IBAN!$C$2:$Q$255,15,FALSE)),""))</f>
        <v/>
      </c>
      <c r="AQ17" s="150"/>
      <c r="AR17" s="151"/>
      <c r="AS17" s="344"/>
      <c r="AT17" s="152" t="str">
        <f t="shared" ca="1" si="9"/>
        <v/>
      </c>
      <c r="AU17" s="152" t="str">
        <f t="shared" ca="1" si="10"/>
        <v/>
      </c>
      <c r="AV17" s="136"/>
      <c r="AW17" s="210"/>
      <c r="AX17" s="150" t="str">
        <f t="shared" si="11"/>
        <v/>
      </c>
      <c r="AY17" s="344"/>
      <c r="AZ17" s="136" t="str">
        <f ca="1">IF(OFFSET(AZ17,0,-12)="","",IFERROR(VLOOKUP(MID(OFFSET(AZ17,0,-12),5,2),Lists!$A$3:$B$256,2,FALSE),"incorrect Swift/BIC"))</f>
        <v/>
      </c>
      <c r="BA17" s="152" t="str">
        <f ca="1">IF(COUNTIF(Lists!A7:A259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17,0,-12),CHAR(32),""),CHAR(33),""),CHAR(34),""),CHAR(35),""),CHAR(36),""),CHAR(37),""),CHAR(38),""),CHAR(39),""),CHAR(40),""),CHAR(41),""),CHAR(42),""),CHAR(43),""),CHAR(44),""),CHAR(45),""),CHAR(46),""),CHAR(47),""),CHAR(58),""),CHAR(59),""),CHAR(60),""),CHAR(61),""),CHAR(62),""),CHAR(63),""),CHAR(64),""),CHAR(91),""),CHAR(92),""),CHAR(93),""),CHAR(94),""),CHAR(95),""),CHAR(96),""),CHAR(123),""),CHAR(124),""),CHAR(125),""),CHAR(126),""),CHAR(150),""),CHAR(160),""))),"")</f>
        <v/>
      </c>
      <c r="BB17" s="152" t="str">
        <f ca="1">IF(BA17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17,0,-13),CHAR(32),""),CHAR(33),""),CHAR(34),""),CHAR(35),""),CHAR(36),""),CHAR(37),""),CHAR(38),""),CHAR(39),""),CHAR(40),""),CHAR(41),""),CHAR(42),""),CHAR(43),""),CHAR(44),""),CHAR(45),""),CHAR(46),""),CHAR(47),""),CHAR(58),""),CHAR(59),""),CHAR(60),""),CHAR(61),""),CHAR(62),""),CHAR(63),""),CHAR(64),""),CHAR(91),""),CHAR(92),""),CHAR(93),""),CHAR(94),""),CHAR(95),""),CHAR(96),""),CHAR(123),""),CHAR(124),""),CHAR(125),""),CHAR(126),""),CHAR(150),""),CHAR(160),""))),
IFERROR(IF(VLOOKUP(LEFT(BA17,2),IBAN!$C$2:$O$255,13,FALSE)=LEN(BA17),IFERROR(MID(BA17,VLOOKUP(LEFT(BA17,2),IBAN!$C$2:$O$255,11,FALSE),VLOOKUP(LEFT(BA17,2),IBAN!$C$2:$O$255,12,FALSE)),""),"IBAN is incorrect"),"IBAN is incorrect"))</f>
        <v/>
      </c>
      <c r="BC17" s="210"/>
      <c r="BD17" s="136"/>
      <c r="BE17" s="136"/>
      <c r="BF17" s="152" t="str">
        <f t="shared" ca="1" si="12"/>
        <v/>
      </c>
      <c r="BG17" s="345" t="str">
        <f ca="1">IF(OFFSET(U17,0,3)="","",IFERROR(
IF(VLOOKUP(OFFSET(U17,0,3),IBAN!$A$3:$S$255,19,FALSE)="Y",
  IF(VLOOKUP(OFFSET(U17,0,3),IBAN!$A$3:$C$255,2,FALSE)="Y",
      IF(AA17="","",IF(VLOOKUP(LEFT(AA17,2),IBAN!$C$2:$O$255,13,FALSE)=LEN(AA17),MID(AA17,VLOOKUP(LEFT(AA17,2),IBAN!$C$2:$O$255,6,FALSE),VLOOKUP(LEFT(AA17,2),IBAN!$C$2:$O$255,7,FALSE)),"IBAN is incorrect")),
      IF(AB17="","",MID(AB17,VLOOKUP(OFFSET(U17,0,3), IBAN!$A$3:$O$255,8,FALSE), VLOOKUP(OFFSET(U17,0,3), IBAN!$A$3:$O$255,9,FALSE)))),
  MID(UPPER(CLEAN(SUBSTITUTE(SUBSTITUTE(SUBSTITUTE(SUBSTITUTE(SUBSTITUTE(SUBSTITUTE(SUBSTITUTE(SUBSTITUTE(SUBSTITUTE(SUBSTITUTE(OFFSET(U17,0,9)," ",""),"-",""),"–",""),".",""),"/",""),"_",""),"&amp;",""),"+",""),":",""),";",""))),VLOOKUP(OFFSET(U17,0,3),IBAN!$A$3:$W$255,20,FALSE),VLOOKUP(OFFSET(U17,0,3),IBAN!$A$3:$W$255,21,FALSE))),
""))</f>
        <v/>
      </c>
      <c r="BH17" s="152" t="str">
        <f ca="1">IF(OFFSET(U17,0,3)="","",IFERROR(
IF(VLOOKUP(OFFSET(U17,0,3),IBAN!$A$3:$S$255,19,FALSE)="Y",
  IF(VLOOKUP(OFFSET(U17,0,3),IBAN!$A$3:$C$255,2,FALSE)="Y",
      IF(AA17="","",IF(VLOOKUP(LEFT(AA17,2),IBAN!$C$2:$O$255,13,FALSE)=LEN(AA17),MID(AA17,VLOOKUP(LEFT(AA17,2),IBAN!$C$2:$O$255,8,FALSE),VLOOKUP(LEFT(AA17,2),IBAN!$C$2:$O$255,9,FALSE)),"")),
      IF(AB17="","",MID(AB17,VLOOKUP(OFFSET(U17,0,3), IBAN!$A$3:$O$255,10,FALSE), VLOOKUP(OFFSET(U17,0,3), IBAN!$A$3:$O$255,11,FALSE)))),
  IFERROR(MID(UPPER(CLEAN(SUBSTITUTE(SUBSTITUTE(SUBSTITUTE(SUBSTITUTE(SUBSTITUTE(SUBSTITUTE(SUBSTITUTE(SUBSTITUTE(SUBSTITUTE(SUBSTITUTE(OFFSET(U17,0,9)," ",""),"-",""),"–",""),".",""),"/",""),"_",""),"&amp;",""),"+",""),":",""),";",""))),VLOOKUP(OFFSET(U17,0,3),IBAN!$A$3:$W$255,22,FALSE),VLOOKUP(OFFSET(U17,0,3),IBAN!$A$3:$W$255,23,FALSE)),
        UPPER(CLEAN(SUBSTITUTE(SUBSTITUTE(SUBSTITUTE(SUBSTITUTE(SUBSTITUTE(SUBSTITUTE(SUBSTITUTE(SUBSTITUTE(SUBSTITUTE(SUBSTITUTE(OFFSET(U17,0,9)," ",""),"-",""),"–",""),".",""),"/",""),"_",""),"&amp;",""),"+",""),":",""),";",""))))),
""))</f>
        <v/>
      </c>
      <c r="BI17" s="152" t="str">
        <f t="shared" ca="1" si="13"/>
        <v/>
      </c>
      <c r="BJ17" s="152" t="str">
        <f t="shared" ca="1" si="14"/>
        <v/>
      </c>
      <c r="BK17" s="150"/>
      <c r="BL17" s="152" t="str">
        <f t="shared" ca="1" si="15"/>
        <v/>
      </c>
      <c r="BM17" s="152"/>
      <c r="BN17" s="136"/>
      <c r="BO17" s="136"/>
      <c r="BP17" s="152"/>
      <c r="BQ17" s="136"/>
      <c r="BR17" s="136" t="str">
        <f t="shared" ca="1" si="0"/>
        <v/>
      </c>
      <c r="BS17" s="136"/>
      <c r="BT17" s="136"/>
      <c r="BU17" s="136"/>
      <c r="BV17" s="210"/>
      <c r="BW17" s="153"/>
      <c r="BX17" s="153"/>
      <c r="BY17" s="136"/>
      <c r="BZ17" s="136"/>
      <c r="CA17" s="136"/>
      <c r="CB17" s="136"/>
      <c r="CC17" s="136" t="str">
        <f t="shared" ca="1" si="5"/>
        <v/>
      </c>
      <c r="CD17" s="136" t="str">
        <f t="shared" ca="1" si="6"/>
        <v/>
      </c>
      <c r="CE17" s="210"/>
      <c r="CF17" s="136" t="str">
        <f t="shared" ca="1" si="16"/>
        <v/>
      </c>
      <c r="CG17" s="136" t="str">
        <f t="shared" ca="1" si="17"/>
        <v/>
      </c>
      <c r="CH17" s="136"/>
      <c r="CI17" s="526" t="str">
        <f ca="1">IF(AA17="","",IFERROR(IF(VLOOKUP(LEFT(AA17,2),IBAN!$C$2:$O$255,13,FALSE)=LEN(AA17),IF(MOD(CONCATENATE(MOD(CONCATENATE(MOD(CONCATENATE(MOD(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17, LEN(AA17) - 4) &amp; LEFT(AA17,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17, LEN(AA17) - 4) &amp; LEFT(AA17,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17, LEN(AA17) - 4) &amp; LEFT(AA17,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17, LEN(AA17) - 4) &amp; LEFT(AA17, 4)),"A",10),"B",11),"C",12),"D",13),"E",14),"F",15),"G",16),"H",17),"I",18),"J",19),"K",20),"L",21),"M",22),"N",23),"O",24),"P",25),"Q",26),"R",27),"S",28),"T",29),"U",30),"V",31),"W",32),"X",33),"Y",34),"Z",35),39,12)),97)=1,"GOOD","BAD"),"Length incorrect"),"BAD"))</f>
        <v/>
      </c>
      <c r="CJ17" s="526" t="str">
        <f ca="1">IF(OR(AA17="",OFFSET(U17,0,3)=""),"",IF(SUMPRODUCT(--(ISNUMBER(SEARCH(Colonies,OFFSET(U17,0,3))))),"",IFERROR(IF(INDEX(IBAN!$A$3:$A$255,MATCH(LEFT(AA17,2),IBAN!$C$3:$C$255,0))=OFFSET(U17,0,3),"GOOD","BAD"),"BAD")))</f>
        <v/>
      </c>
      <c r="CK17" s="526" t="str">
        <f ca="1">IF(AB17="","",IFERROR(IF(VLOOKUP(OFFSET(U17,0,3),IBAN!$A$2:$N$255,14,FALSE)="","no criteria",IF(VLOOKUP(OFFSET(U17,0,3),IBAN!$A$2:$N$255,14,FALSE)=LEN(AB17),"GOOD",IF(OR(CO17="GOOD",CP17="GOOD"),"GOOD","BAD"))),""))</f>
        <v/>
      </c>
      <c r="CL17" s="527" t="str">
        <f ca="1">IF(BA17="","",IFERROR(IF(VLOOKUP(LEFT(BA17,2),IBAN!$C$2:$O$255,13,FALSE)=LEN(BA17),IF(MOD(CONCATENATE(MOD(CONCATENATE(MOD(CONCATENATE(MOD(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17, LEN(BA17) - 4) &amp; LEFT(BA17,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17, LEN(BA17) - 4) &amp; LEFT(BA17,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17, LEN(BA17) - 4) &amp; LEFT(BA17,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17, LEN(BA17) - 4) &amp; LEFT(BA17, 4)),"A",10),"B",11),"C",12),"D",13),"E",14),"F",15),"G",16),"H",17),"I",18),"J",19),"K",20),"L",21),"M",22),"N",23),"O",24),"P",25),"Q",26),"R",27),"S",28),"T",29),"U",30),"V",31),"W",32),"X",33),"Y",34),"Z",35),39,12)),97)=1,"GOOD","BAD"),"BAD"),"BAD"))</f>
        <v/>
      </c>
      <c r="CM17" s="527" t="str">
        <f ca="1">IF(OR(BA17="",AZ17=""),"",IF(SUMPRODUCT(--(ISNUMBER(SEARCH(Colonies,AZ17)))),"",IFERROR(IF(INDEX(IBAN!$A$3:$A$255,MATCH(LEFT(BA17,2),IBAN!$C$3:$C$255,0))=AZ17,"GOOD","BAD"),"BAD")))</f>
        <v/>
      </c>
      <c r="CN17" s="527" t="str">
        <f ca="1">IF(BB17="","",IFERROR(IF(VLOOKUP(AZ17,IBAN!$A$2:$N$255,14,FALSE)="","no criteria",IF(VLOOKUP(AZ17,IBAN!$A$2:$N$255,14,FALSE)=LEN(BB17),"GOOD","BAD")),""))</f>
        <v/>
      </c>
      <c r="CO17" s="526" t="str">
        <f t="shared" ca="1" si="18"/>
        <v/>
      </c>
      <c r="CP17" s="526" t="str">
        <f t="shared" ca="1" si="19"/>
        <v/>
      </c>
      <c r="CQ17" s="346"/>
      <c r="CR17" s="539"/>
    </row>
    <row r="18" spans="1:96" s="541" customFormat="1" x14ac:dyDescent="0.2">
      <c r="A18" s="534"/>
      <c r="B18" s="534"/>
      <c r="C18" s="534"/>
      <c r="D18" s="534"/>
      <c r="E18" s="534"/>
      <c r="F18" s="534"/>
      <c r="G18" s="155"/>
      <c r="H18" s="121" t="str">
        <f>IF('Supplier Details'!I18="","",'Supplier Details'!I18)</f>
        <v/>
      </c>
      <c r="I18" s="141"/>
      <c r="J18" s="142" t="str">
        <f>IF('Supplier Details'!K18="","",'Supplier Details'!K18)</f>
        <v/>
      </c>
      <c r="K18" s="143" t="str">
        <f ca="1">IF(OFFSET('Supplier Details'!J18,0,2)="","",UPPER(OFFSET('Supplier Details'!J18,0,2)))</f>
        <v/>
      </c>
      <c r="L18" s="142" t="str">
        <f ca="1">IF(OFFSET('Supplier Details'!J18,0,3)="","",OFFSET('Supplier Details'!J18,0,3))</f>
        <v/>
      </c>
      <c r="M18" s="341"/>
      <c r="N18" s="141"/>
      <c r="O18" s="142" t="str">
        <f>IF('Supplier Details'!Y18="","",'Supplier Details'!Y18)</f>
        <v/>
      </c>
      <c r="P18" s="129" t="str">
        <f ca="1">IF(OFFSET('Supplier Details'!X18,0,4)="","",OFFSET('Supplier Details'!X18,0,4))</f>
        <v/>
      </c>
      <c r="Q18" s="129" t="str">
        <f>IF('Supplier Details'!V18="","",'Supplier Details'!V18)</f>
        <v/>
      </c>
      <c r="R18" s="129" t="str">
        <f ca="1">IF(OFFSET('Supplier Details'!X18,0,6)="","",OFFSET('Supplier Details'!X18,0,6))</f>
        <v/>
      </c>
      <c r="S18" s="144" t="str">
        <f>IF('Supplier Details'!AA18="","",'Supplier Details'!AA18)</f>
        <v/>
      </c>
      <c r="T18" s="341"/>
      <c r="U18" s="145"/>
      <c r="V18" s="149"/>
      <c r="W18" s="149"/>
      <c r="X18" s="129" t="str">
        <f t="shared" ca="1" si="4"/>
        <v/>
      </c>
      <c r="Y18" s="147"/>
      <c r="Z18" s="147" t="str">
        <f ca="1">IF(AA18="","",IFERROR(IF(VLOOKUP(LEFT(AA18,2),IBAN!$C$2:$O$255,13,FALSE)=LEN(AA18),IFERROR(MID(AA18,VLOOKUP(LEFT(AA18,2),IBAN!$C$2:$O$255,11,FALSE),VLOOKUP(LEFT(AA18,2),IBAN!$C$2:$O$255,12,FALSE)),""),""),"IBAN is incorrect"))</f>
        <v/>
      </c>
      <c r="AA18" s="152" t="str">
        <f t="shared" ca="1" si="7"/>
        <v/>
      </c>
      <c r="AB18" s="152" t="str">
        <f t="shared" ca="1" si="8"/>
        <v/>
      </c>
      <c r="AC18" s="143"/>
      <c r="AD18" s="342" t="str">
        <f ca="1">IF(OFFSET(U18,0,3)="","",IFERROR(IF(VLOOKUP(OFFSET(U18,0,3),IBAN!$A$3:$S$255,19,FALSE)="Y",CONCATENATE(BG18,BH18),IF(VLOOKUP(OFFSET(U18,0,3),IBAN!$A$3:$X$255,24,FALSE)="","",VLOOKUP(OFFSET(U18,0,3),IBAN!$A$3:$X$255,24,FALSE))),""))</f>
        <v/>
      </c>
      <c r="AE18" s="143"/>
      <c r="AF18" s="143"/>
      <c r="AG18" s="147"/>
      <c r="AH18" s="149"/>
      <c r="AI18" s="145" t="str">
        <f>IF('Supplier Details'!AS18="","",'Supplier Details'!AS18)</f>
        <v/>
      </c>
      <c r="AJ18" s="145"/>
      <c r="AK18" s="343" t="str">
        <f ca="1">IFERROR(IF(OFFSET(U18,0,3)="","",IF(ISBLANK(VLOOKUP(OFFSET(U18,0,3),IBAN!$A$3:$AC$255,27,FALSE)),"",VLOOKUP(OFFSET(U18,0,3),IBAN!$A$3:$AC$255,27,FALSE))),"")</f>
        <v/>
      </c>
      <c r="AL18" s="147" t="str">
        <f ca="1">IFERROR(IF(OFFSET(U18,0,3)="","",IF(ISBLANK(VLOOKUP(OFFSET(U18,0,3),IBAN!$A$3:$AC$255,28,FALSE)),"",VLOOKUP(OFFSET(U18,0,3),IBAN!$A$3:$AC$255,28,FALSE))),"")</f>
        <v/>
      </c>
      <c r="AM18" s="143"/>
      <c r="AN18" s="147"/>
      <c r="AO18" s="147"/>
      <c r="AP18" s="344" t="str">
        <f ca="1">IF(AA18="","",IFERROR(MID(AA18,VLOOKUP(LEFT(AA18,2),IBAN!$C$2:$Q$255,14,FALSE),VLOOKUP(LEFT(AA18,2),IBAN!$C$2:$Q$255,15,FALSE)),""))</f>
        <v/>
      </c>
      <c r="AQ18" s="150"/>
      <c r="AR18" s="151"/>
      <c r="AS18" s="344"/>
      <c r="AT18" s="152" t="str">
        <f t="shared" ca="1" si="9"/>
        <v/>
      </c>
      <c r="AU18" s="152" t="str">
        <f t="shared" ca="1" si="10"/>
        <v/>
      </c>
      <c r="AV18" s="136"/>
      <c r="AW18" s="210"/>
      <c r="AX18" s="150" t="str">
        <f t="shared" si="11"/>
        <v/>
      </c>
      <c r="AY18" s="344"/>
      <c r="AZ18" s="136" t="str">
        <f ca="1">IF(OFFSET(AZ18,0,-12)="","",IFERROR(VLOOKUP(MID(OFFSET(AZ18,0,-12),5,2),Lists!$A$3:$B$256,2,FALSE),"incorrect Swift/BIC"))</f>
        <v/>
      </c>
      <c r="BA18" s="152" t="str">
        <f ca="1">IF(COUNTIF(Lists!A8:A260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18,0,-12),CHAR(32),""),CHAR(33),""),CHAR(34),""),CHAR(35),""),CHAR(36),""),CHAR(37),""),CHAR(38),""),CHAR(39),""),CHAR(40),""),CHAR(41),""),CHAR(42),""),CHAR(43),""),CHAR(44),""),CHAR(45),""),CHAR(46),""),CHAR(47),""),CHAR(58),""),CHAR(59),""),CHAR(60),""),CHAR(61),""),CHAR(62),""),CHAR(63),""),CHAR(64),""),CHAR(91),""),CHAR(92),""),CHAR(93),""),CHAR(94),""),CHAR(95),""),CHAR(96),""),CHAR(123),""),CHAR(124),""),CHAR(125),""),CHAR(126),""),CHAR(150),""),CHAR(160),""))),"")</f>
        <v/>
      </c>
      <c r="BB18" s="152" t="str">
        <f ca="1">IF(BA18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18,0,-13),CHAR(32),""),CHAR(33),""),CHAR(34),""),CHAR(35),""),CHAR(36),""),CHAR(37),""),CHAR(38),""),CHAR(39),""),CHAR(40),""),CHAR(41),""),CHAR(42),""),CHAR(43),""),CHAR(44),""),CHAR(45),""),CHAR(46),""),CHAR(47),""),CHAR(58),""),CHAR(59),""),CHAR(60),""),CHAR(61),""),CHAR(62),""),CHAR(63),""),CHAR(64),""),CHAR(91),""),CHAR(92),""),CHAR(93),""),CHAR(94),""),CHAR(95),""),CHAR(96),""),CHAR(123),""),CHAR(124),""),CHAR(125),""),CHAR(126),""),CHAR(150),""),CHAR(160),""))),
IFERROR(IF(VLOOKUP(LEFT(BA18,2),IBAN!$C$2:$O$255,13,FALSE)=LEN(BA18),IFERROR(MID(BA18,VLOOKUP(LEFT(BA18,2),IBAN!$C$2:$O$255,11,FALSE),VLOOKUP(LEFT(BA18,2),IBAN!$C$2:$O$255,12,FALSE)),""),"IBAN is incorrect"),"IBAN is incorrect"))</f>
        <v/>
      </c>
      <c r="BC18" s="210"/>
      <c r="BD18" s="136"/>
      <c r="BE18" s="136"/>
      <c r="BF18" s="152" t="str">
        <f t="shared" ca="1" si="12"/>
        <v/>
      </c>
      <c r="BG18" s="345" t="str">
        <f ca="1">IF(OFFSET(U18,0,3)="","",IFERROR(
IF(VLOOKUP(OFFSET(U18,0,3),IBAN!$A$3:$S$255,19,FALSE)="Y",
  IF(VLOOKUP(OFFSET(U18,0,3),IBAN!$A$3:$C$255,2,FALSE)="Y",
      IF(AA18="","",IF(VLOOKUP(LEFT(AA18,2),IBAN!$C$2:$O$255,13,FALSE)=LEN(AA18),MID(AA18,VLOOKUP(LEFT(AA18,2),IBAN!$C$2:$O$255,6,FALSE),VLOOKUP(LEFT(AA18,2),IBAN!$C$2:$O$255,7,FALSE)),"IBAN is incorrect")),
      IF(AB18="","",MID(AB18,VLOOKUP(OFFSET(U18,0,3), IBAN!$A$3:$O$255,8,FALSE), VLOOKUP(OFFSET(U18,0,3), IBAN!$A$3:$O$255,9,FALSE)))),
  MID(UPPER(CLEAN(SUBSTITUTE(SUBSTITUTE(SUBSTITUTE(SUBSTITUTE(SUBSTITUTE(SUBSTITUTE(SUBSTITUTE(SUBSTITUTE(SUBSTITUTE(SUBSTITUTE(OFFSET(U18,0,9)," ",""),"-",""),"–",""),".",""),"/",""),"_",""),"&amp;",""),"+",""),":",""),";",""))),VLOOKUP(OFFSET(U18,0,3),IBAN!$A$3:$W$255,20,FALSE),VLOOKUP(OFFSET(U18,0,3),IBAN!$A$3:$W$255,21,FALSE))),
""))</f>
        <v/>
      </c>
      <c r="BH18" s="152" t="str">
        <f ca="1">IF(OFFSET(U18,0,3)="","",IFERROR(
IF(VLOOKUP(OFFSET(U18,0,3),IBAN!$A$3:$S$255,19,FALSE)="Y",
  IF(VLOOKUP(OFFSET(U18,0,3),IBAN!$A$3:$C$255,2,FALSE)="Y",
      IF(AA18="","",IF(VLOOKUP(LEFT(AA18,2),IBAN!$C$2:$O$255,13,FALSE)=LEN(AA18),MID(AA18,VLOOKUP(LEFT(AA18,2),IBAN!$C$2:$O$255,8,FALSE),VLOOKUP(LEFT(AA18,2),IBAN!$C$2:$O$255,9,FALSE)),"")),
      IF(AB18="","",MID(AB18,VLOOKUP(OFFSET(U18,0,3), IBAN!$A$3:$O$255,10,FALSE), VLOOKUP(OFFSET(U18,0,3), IBAN!$A$3:$O$255,11,FALSE)))),
  IFERROR(MID(UPPER(CLEAN(SUBSTITUTE(SUBSTITUTE(SUBSTITUTE(SUBSTITUTE(SUBSTITUTE(SUBSTITUTE(SUBSTITUTE(SUBSTITUTE(SUBSTITUTE(SUBSTITUTE(OFFSET(U18,0,9)," ",""),"-",""),"–",""),".",""),"/",""),"_",""),"&amp;",""),"+",""),":",""),";",""))),VLOOKUP(OFFSET(U18,0,3),IBAN!$A$3:$W$255,22,FALSE),VLOOKUP(OFFSET(U18,0,3),IBAN!$A$3:$W$255,23,FALSE)),
        UPPER(CLEAN(SUBSTITUTE(SUBSTITUTE(SUBSTITUTE(SUBSTITUTE(SUBSTITUTE(SUBSTITUTE(SUBSTITUTE(SUBSTITUTE(SUBSTITUTE(SUBSTITUTE(OFFSET(U18,0,9)," ",""),"-",""),"–",""),".",""),"/",""),"_",""),"&amp;",""),"+",""),":",""),";",""))))),
""))</f>
        <v/>
      </c>
      <c r="BI18" s="152" t="str">
        <f t="shared" ca="1" si="13"/>
        <v/>
      </c>
      <c r="BJ18" s="152" t="str">
        <f t="shared" ca="1" si="14"/>
        <v/>
      </c>
      <c r="BK18" s="150"/>
      <c r="BL18" s="152" t="str">
        <f t="shared" ca="1" si="15"/>
        <v/>
      </c>
      <c r="BM18" s="152"/>
      <c r="BN18" s="136"/>
      <c r="BO18" s="136"/>
      <c r="BP18" s="152"/>
      <c r="BQ18" s="136"/>
      <c r="BR18" s="136" t="str">
        <f t="shared" ca="1" si="0"/>
        <v/>
      </c>
      <c r="BS18" s="136"/>
      <c r="BT18" s="136"/>
      <c r="BU18" s="136"/>
      <c r="BV18" s="210"/>
      <c r="BW18" s="153"/>
      <c r="BX18" s="153"/>
      <c r="BY18" s="136"/>
      <c r="BZ18" s="136"/>
      <c r="CA18" s="136"/>
      <c r="CB18" s="136"/>
      <c r="CC18" s="136" t="str">
        <f t="shared" ca="1" si="5"/>
        <v/>
      </c>
      <c r="CD18" s="136" t="str">
        <f t="shared" ca="1" si="6"/>
        <v/>
      </c>
      <c r="CE18" s="210"/>
      <c r="CF18" s="136" t="str">
        <f t="shared" ca="1" si="16"/>
        <v/>
      </c>
      <c r="CG18" s="136" t="str">
        <f t="shared" ca="1" si="17"/>
        <v/>
      </c>
      <c r="CH18" s="136"/>
      <c r="CI18" s="526" t="str">
        <f ca="1">IF(AA18="","",IFERROR(IF(VLOOKUP(LEFT(AA18,2),IBAN!$C$2:$O$255,13,FALSE)=LEN(AA18),IF(MOD(CONCATENATE(MOD(CONCATENATE(MOD(CONCATENATE(MOD(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18, LEN(AA18) - 4) &amp; LEFT(AA18,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18, LEN(AA18) - 4) &amp; LEFT(AA18,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18, LEN(AA18) - 4) &amp; LEFT(AA18,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18, LEN(AA18) - 4) &amp; LEFT(AA18, 4)),"A",10),"B",11),"C",12),"D",13),"E",14),"F",15),"G",16),"H",17),"I",18),"J",19),"K",20),"L",21),"M",22),"N",23),"O",24),"P",25),"Q",26),"R",27),"S",28),"T",29),"U",30),"V",31),"W",32),"X",33),"Y",34),"Z",35),39,12)),97)=1,"GOOD","BAD"),"Length incorrect"),"BAD"))</f>
        <v/>
      </c>
      <c r="CJ18" s="526" t="str">
        <f ca="1">IF(OR(AA18="",OFFSET(U18,0,3)=""),"",IF(SUMPRODUCT(--(ISNUMBER(SEARCH(Colonies,OFFSET(U18,0,3))))),"",IFERROR(IF(INDEX(IBAN!$A$3:$A$255,MATCH(LEFT(AA18,2),IBAN!$C$3:$C$255,0))=OFFSET(U18,0,3),"GOOD","BAD"),"BAD")))</f>
        <v/>
      </c>
      <c r="CK18" s="526" t="str">
        <f ca="1">IF(AB18="","",IFERROR(IF(VLOOKUP(OFFSET(U18,0,3),IBAN!$A$2:$N$255,14,FALSE)="","no criteria",IF(VLOOKUP(OFFSET(U18,0,3),IBAN!$A$2:$N$255,14,FALSE)=LEN(AB18),"GOOD",IF(OR(CO18="GOOD",CP18="GOOD"),"GOOD","BAD"))),""))</f>
        <v/>
      </c>
      <c r="CL18" s="527" t="str">
        <f ca="1">IF(BA18="","",IFERROR(IF(VLOOKUP(LEFT(BA18,2),IBAN!$C$2:$O$255,13,FALSE)=LEN(BA18),IF(MOD(CONCATENATE(MOD(CONCATENATE(MOD(CONCATENATE(MOD(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18, LEN(BA18) - 4) &amp; LEFT(BA18,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18, LEN(BA18) - 4) &amp; LEFT(BA18,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18, LEN(BA18) - 4) &amp; LEFT(BA18,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18, LEN(BA18) - 4) &amp; LEFT(BA18, 4)),"A",10),"B",11),"C",12),"D",13),"E",14),"F",15),"G",16),"H",17),"I",18),"J",19),"K",20),"L",21),"M",22),"N",23),"O",24),"P",25),"Q",26),"R",27),"S",28),"T",29),"U",30),"V",31),"W",32),"X",33),"Y",34),"Z",35),39,12)),97)=1,"GOOD","BAD"),"BAD"),"BAD"))</f>
        <v/>
      </c>
      <c r="CM18" s="527" t="str">
        <f ca="1">IF(OR(BA18="",AZ18=""),"",IF(SUMPRODUCT(--(ISNUMBER(SEARCH(Colonies,AZ18)))),"",IFERROR(IF(INDEX(IBAN!$A$3:$A$255,MATCH(LEFT(BA18,2),IBAN!$C$3:$C$255,0))=AZ18,"GOOD","BAD"),"BAD")))</f>
        <v/>
      </c>
      <c r="CN18" s="527" t="str">
        <f ca="1">IF(BB18="","",IFERROR(IF(VLOOKUP(AZ18,IBAN!$A$2:$N$255,14,FALSE)="","no criteria",IF(VLOOKUP(AZ18,IBAN!$A$2:$N$255,14,FALSE)=LEN(BB18),"GOOD","BAD")),""))</f>
        <v/>
      </c>
      <c r="CO18" s="526" t="str">
        <f t="shared" ca="1" si="18"/>
        <v/>
      </c>
      <c r="CP18" s="526" t="str">
        <f t="shared" ca="1" si="19"/>
        <v/>
      </c>
      <c r="CQ18" s="346"/>
      <c r="CR18" s="539"/>
    </row>
    <row r="19" spans="1:96" s="541" customFormat="1" x14ac:dyDescent="0.2">
      <c r="A19" s="534"/>
      <c r="B19" s="534"/>
      <c r="C19" s="534"/>
      <c r="D19" s="534"/>
      <c r="E19" s="534"/>
      <c r="F19" s="534"/>
      <c r="G19" s="155"/>
      <c r="H19" s="121" t="str">
        <f>IF('Supplier Details'!I19="","",'Supplier Details'!I19)</f>
        <v/>
      </c>
      <c r="I19" s="141"/>
      <c r="J19" s="142" t="str">
        <f>IF('Supplier Details'!K19="","",'Supplier Details'!K19)</f>
        <v/>
      </c>
      <c r="K19" s="143" t="str">
        <f ca="1">IF(OFFSET('Supplier Details'!J19,0,2)="","",UPPER(OFFSET('Supplier Details'!J19,0,2)))</f>
        <v/>
      </c>
      <c r="L19" s="142" t="str">
        <f ca="1">IF(OFFSET('Supplier Details'!J19,0,3)="","",OFFSET('Supplier Details'!J19,0,3))</f>
        <v/>
      </c>
      <c r="M19" s="341"/>
      <c r="N19" s="141"/>
      <c r="O19" s="142" t="str">
        <f>IF('Supplier Details'!Y19="","",'Supplier Details'!Y19)</f>
        <v/>
      </c>
      <c r="P19" s="129" t="str">
        <f ca="1">IF(OFFSET('Supplier Details'!X19,0,4)="","",OFFSET('Supplier Details'!X19,0,4))</f>
        <v/>
      </c>
      <c r="Q19" s="129" t="str">
        <f>IF('Supplier Details'!V19="","",'Supplier Details'!V19)</f>
        <v/>
      </c>
      <c r="R19" s="129" t="str">
        <f ca="1">IF(OFFSET('Supplier Details'!X19,0,6)="","",OFFSET('Supplier Details'!X19,0,6))</f>
        <v/>
      </c>
      <c r="S19" s="144" t="str">
        <f>IF('Supplier Details'!AA19="","",'Supplier Details'!AA19)</f>
        <v/>
      </c>
      <c r="T19" s="341"/>
      <c r="U19" s="145"/>
      <c r="V19" s="149"/>
      <c r="W19" s="149"/>
      <c r="X19" s="129" t="str">
        <f t="shared" ca="1" si="4"/>
        <v/>
      </c>
      <c r="Y19" s="147"/>
      <c r="Z19" s="147" t="str">
        <f ca="1">IF(AA19="","",IFERROR(IF(VLOOKUP(LEFT(AA19,2),IBAN!$C$2:$O$255,13,FALSE)=LEN(AA19),IFERROR(MID(AA19,VLOOKUP(LEFT(AA19,2),IBAN!$C$2:$O$255,11,FALSE),VLOOKUP(LEFT(AA19,2),IBAN!$C$2:$O$255,12,FALSE)),""),""),"IBAN is incorrect"))</f>
        <v/>
      </c>
      <c r="AA19" s="152" t="str">
        <f t="shared" ca="1" si="7"/>
        <v/>
      </c>
      <c r="AB19" s="152" t="str">
        <f t="shared" ca="1" si="8"/>
        <v/>
      </c>
      <c r="AC19" s="143"/>
      <c r="AD19" s="342" t="str">
        <f ca="1">IF(OFFSET(U19,0,3)="","",IFERROR(IF(VLOOKUP(OFFSET(U19,0,3),IBAN!$A$3:$S$255,19,FALSE)="Y",CONCATENATE(BG19,BH19),IF(VLOOKUP(OFFSET(U19,0,3),IBAN!$A$3:$X$255,24,FALSE)="","",VLOOKUP(OFFSET(U19,0,3),IBAN!$A$3:$X$255,24,FALSE))),""))</f>
        <v/>
      </c>
      <c r="AE19" s="143"/>
      <c r="AF19" s="143"/>
      <c r="AG19" s="147"/>
      <c r="AH19" s="149"/>
      <c r="AI19" s="145" t="str">
        <f>IF('Supplier Details'!AS19="","",'Supplier Details'!AS19)</f>
        <v/>
      </c>
      <c r="AJ19" s="145"/>
      <c r="AK19" s="343" t="str">
        <f ca="1">IFERROR(IF(OFFSET(U19,0,3)="","",IF(ISBLANK(VLOOKUP(OFFSET(U19,0,3),IBAN!$A$3:$AC$255,27,FALSE)),"",VLOOKUP(OFFSET(U19,0,3),IBAN!$A$3:$AC$255,27,FALSE))),"")</f>
        <v/>
      </c>
      <c r="AL19" s="147" t="str">
        <f ca="1">IFERROR(IF(OFFSET(U19,0,3)="","",IF(ISBLANK(VLOOKUP(OFFSET(U19,0,3),IBAN!$A$3:$AC$255,28,FALSE)),"",VLOOKUP(OFFSET(U19,0,3),IBAN!$A$3:$AC$255,28,FALSE))),"")</f>
        <v/>
      </c>
      <c r="AM19" s="143"/>
      <c r="AN19" s="147"/>
      <c r="AO19" s="147"/>
      <c r="AP19" s="344" t="str">
        <f ca="1">IF(AA19="","",IFERROR(MID(AA19,VLOOKUP(LEFT(AA19,2),IBAN!$C$2:$Q$255,14,FALSE),VLOOKUP(LEFT(AA19,2),IBAN!$C$2:$Q$255,15,FALSE)),""))</f>
        <v/>
      </c>
      <c r="AQ19" s="150"/>
      <c r="AR19" s="151"/>
      <c r="AS19" s="344"/>
      <c r="AT19" s="152" t="str">
        <f t="shared" ca="1" si="9"/>
        <v/>
      </c>
      <c r="AU19" s="152" t="str">
        <f t="shared" ca="1" si="10"/>
        <v/>
      </c>
      <c r="AV19" s="136"/>
      <c r="AW19" s="210"/>
      <c r="AX19" s="150" t="str">
        <f t="shared" si="11"/>
        <v/>
      </c>
      <c r="AY19" s="344"/>
      <c r="AZ19" s="136" t="str">
        <f ca="1">IF(OFFSET(AZ19,0,-12)="","",IFERROR(VLOOKUP(MID(OFFSET(AZ19,0,-12),5,2),Lists!$A$3:$B$256,2,FALSE),"incorrect Swift/BIC"))</f>
        <v/>
      </c>
      <c r="BA19" s="152" t="str">
        <f ca="1">IF(COUNTIF(Lists!A9:A261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19,0,-12),CHAR(32),""),CHAR(33),""),CHAR(34),""),CHAR(35),""),CHAR(36),""),CHAR(37),""),CHAR(38),""),CHAR(39),""),CHAR(40),""),CHAR(41),""),CHAR(42),""),CHAR(43),""),CHAR(44),""),CHAR(45),""),CHAR(46),""),CHAR(47),""),CHAR(58),""),CHAR(59),""),CHAR(60),""),CHAR(61),""),CHAR(62),""),CHAR(63),""),CHAR(64),""),CHAR(91),""),CHAR(92),""),CHAR(93),""),CHAR(94),""),CHAR(95),""),CHAR(96),""),CHAR(123),""),CHAR(124),""),CHAR(125),""),CHAR(126),""),CHAR(150),""),CHAR(160),""))),"")</f>
        <v/>
      </c>
      <c r="BB19" s="152" t="str">
        <f ca="1">IF(BA19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19,0,-13),CHAR(32),""),CHAR(33),""),CHAR(34),""),CHAR(35),""),CHAR(36),""),CHAR(37),""),CHAR(38),""),CHAR(39),""),CHAR(40),""),CHAR(41),""),CHAR(42),""),CHAR(43),""),CHAR(44),""),CHAR(45),""),CHAR(46),""),CHAR(47),""),CHAR(58),""),CHAR(59),""),CHAR(60),""),CHAR(61),""),CHAR(62),""),CHAR(63),""),CHAR(64),""),CHAR(91),""),CHAR(92),""),CHAR(93),""),CHAR(94),""),CHAR(95),""),CHAR(96),""),CHAR(123),""),CHAR(124),""),CHAR(125),""),CHAR(126),""),CHAR(150),""),CHAR(160),""))),
IFERROR(IF(VLOOKUP(LEFT(BA19,2),IBAN!$C$2:$O$255,13,FALSE)=LEN(BA19),IFERROR(MID(BA19,VLOOKUP(LEFT(BA19,2),IBAN!$C$2:$O$255,11,FALSE),VLOOKUP(LEFT(BA19,2),IBAN!$C$2:$O$255,12,FALSE)),""),"IBAN is incorrect"),"IBAN is incorrect"))</f>
        <v/>
      </c>
      <c r="BC19" s="210"/>
      <c r="BD19" s="136"/>
      <c r="BE19" s="136"/>
      <c r="BF19" s="152" t="str">
        <f t="shared" ca="1" si="12"/>
        <v/>
      </c>
      <c r="BG19" s="345" t="str">
        <f ca="1">IF(OFFSET(U19,0,3)="","",IFERROR(
IF(VLOOKUP(OFFSET(U19,0,3),IBAN!$A$3:$S$255,19,FALSE)="Y",
  IF(VLOOKUP(OFFSET(U19,0,3),IBAN!$A$3:$C$255,2,FALSE)="Y",
      IF(AA19="","",IF(VLOOKUP(LEFT(AA19,2),IBAN!$C$2:$O$255,13,FALSE)=LEN(AA19),MID(AA19,VLOOKUP(LEFT(AA19,2),IBAN!$C$2:$O$255,6,FALSE),VLOOKUP(LEFT(AA19,2),IBAN!$C$2:$O$255,7,FALSE)),"IBAN is incorrect")),
      IF(AB19="","",MID(AB19,VLOOKUP(OFFSET(U19,0,3), IBAN!$A$3:$O$255,8,FALSE), VLOOKUP(OFFSET(U19,0,3), IBAN!$A$3:$O$255,9,FALSE)))),
  MID(UPPER(CLEAN(SUBSTITUTE(SUBSTITUTE(SUBSTITUTE(SUBSTITUTE(SUBSTITUTE(SUBSTITUTE(SUBSTITUTE(SUBSTITUTE(SUBSTITUTE(SUBSTITUTE(OFFSET(U19,0,9)," ",""),"-",""),"–",""),".",""),"/",""),"_",""),"&amp;",""),"+",""),":",""),";",""))),VLOOKUP(OFFSET(U19,0,3),IBAN!$A$3:$W$255,20,FALSE),VLOOKUP(OFFSET(U19,0,3),IBAN!$A$3:$W$255,21,FALSE))),
""))</f>
        <v/>
      </c>
      <c r="BH19" s="152" t="str">
        <f ca="1">IF(OFFSET(U19,0,3)="","",IFERROR(
IF(VLOOKUP(OFFSET(U19,0,3),IBAN!$A$3:$S$255,19,FALSE)="Y",
  IF(VLOOKUP(OFFSET(U19,0,3),IBAN!$A$3:$C$255,2,FALSE)="Y",
      IF(AA19="","",IF(VLOOKUP(LEFT(AA19,2),IBAN!$C$2:$O$255,13,FALSE)=LEN(AA19),MID(AA19,VLOOKUP(LEFT(AA19,2),IBAN!$C$2:$O$255,8,FALSE),VLOOKUP(LEFT(AA19,2),IBAN!$C$2:$O$255,9,FALSE)),"")),
      IF(AB19="","",MID(AB19,VLOOKUP(OFFSET(U19,0,3), IBAN!$A$3:$O$255,10,FALSE), VLOOKUP(OFFSET(U19,0,3), IBAN!$A$3:$O$255,11,FALSE)))),
  IFERROR(MID(UPPER(CLEAN(SUBSTITUTE(SUBSTITUTE(SUBSTITUTE(SUBSTITUTE(SUBSTITUTE(SUBSTITUTE(SUBSTITUTE(SUBSTITUTE(SUBSTITUTE(SUBSTITUTE(OFFSET(U19,0,9)," ",""),"-",""),"–",""),".",""),"/",""),"_",""),"&amp;",""),"+",""),":",""),";",""))),VLOOKUP(OFFSET(U19,0,3),IBAN!$A$3:$W$255,22,FALSE),VLOOKUP(OFFSET(U19,0,3),IBAN!$A$3:$W$255,23,FALSE)),
        UPPER(CLEAN(SUBSTITUTE(SUBSTITUTE(SUBSTITUTE(SUBSTITUTE(SUBSTITUTE(SUBSTITUTE(SUBSTITUTE(SUBSTITUTE(SUBSTITUTE(SUBSTITUTE(OFFSET(U19,0,9)," ",""),"-",""),"–",""),".",""),"/",""),"_",""),"&amp;",""),"+",""),":",""),";",""))))),
""))</f>
        <v/>
      </c>
      <c r="BI19" s="152" t="str">
        <f t="shared" ca="1" si="13"/>
        <v/>
      </c>
      <c r="BJ19" s="152" t="str">
        <f t="shared" ca="1" si="14"/>
        <v/>
      </c>
      <c r="BK19" s="150"/>
      <c r="BL19" s="152" t="str">
        <f t="shared" ca="1" si="15"/>
        <v/>
      </c>
      <c r="BM19" s="152"/>
      <c r="BN19" s="136"/>
      <c r="BO19" s="136"/>
      <c r="BP19" s="152"/>
      <c r="BQ19" s="136"/>
      <c r="BR19" s="136" t="str">
        <f t="shared" ca="1" si="0"/>
        <v/>
      </c>
      <c r="BS19" s="136"/>
      <c r="BT19" s="136"/>
      <c r="BU19" s="136"/>
      <c r="BV19" s="210"/>
      <c r="BW19" s="153"/>
      <c r="BX19" s="153"/>
      <c r="BY19" s="136"/>
      <c r="BZ19" s="136"/>
      <c r="CA19" s="136"/>
      <c r="CB19" s="136"/>
      <c r="CC19" s="136" t="str">
        <f t="shared" ca="1" si="5"/>
        <v/>
      </c>
      <c r="CD19" s="136" t="str">
        <f t="shared" ca="1" si="6"/>
        <v/>
      </c>
      <c r="CE19" s="210"/>
      <c r="CF19" s="136" t="str">
        <f t="shared" ca="1" si="16"/>
        <v/>
      </c>
      <c r="CG19" s="136" t="str">
        <f t="shared" ca="1" si="17"/>
        <v/>
      </c>
      <c r="CH19" s="136"/>
      <c r="CI19" s="526" t="str">
        <f ca="1">IF(AA19="","",IFERROR(IF(VLOOKUP(LEFT(AA19,2),IBAN!$C$2:$O$255,13,FALSE)=LEN(AA19),IF(MOD(CONCATENATE(MOD(CONCATENATE(MOD(CONCATENATE(MOD(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19, LEN(AA19) - 4) &amp; LEFT(AA19,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19, LEN(AA19) - 4) &amp; LEFT(AA19,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19, LEN(AA19) - 4) &amp; LEFT(AA19,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19, LEN(AA19) - 4) &amp; LEFT(AA19, 4)),"A",10),"B",11),"C",12),"D",13),"E",14),"F",15),"G",16),"H",17),"I",18),"J",19),"K",20),"L",21),"M",22),"N",23),"O",24),"P",25),"Q",26),"R",27),"S",28),"T",29),"U",30),"V",31),"W",32),"X",33),"Y",34),"Z",35),39,12)),97)=1,"GOOD","BAD"),"Length incorrect"),"BAD"))</f>
        <v/>
      </c>
      <c r="CJ19" s="526" t="str">
        <f ca="1">IF(OR(AA19="",OFFSET(U19,0,3)=""),"",IF(SUMPRODUCT(--(ISNUMBER(SEARCH(Colonies,OFFSET(U19,0,3))))),"",IFERROR(IF(INDEX(IBAN!$A$3:$A$255,MATCH(LEFT(AA19,2),IBAN!$C$3:$C$255,0))=OFFSET(U19,0,3),"GOOD","BAD"),"BAD")))</f>
        <v/>
      </c>
      <c r="CK19" s="526" t="str">
        <f ca="1">IF(AB19="","",IFERROR(IF(VLOOKUP(OFFSET(U19,0,3),IBAN!$A$2:$N$255,14,FALSE)="","no criteria",IF(VLOOKUP(OFFSET(U19,0,3),IBAN!$A$2:$N$255,14,FALSE)=LEN(AB19),"GOOD",IF(OR(CO19="GOOD",CP19="GOOD"),"GOOD","BAD"))),""))</f>
        <v/>
      </c>
      <c r="CL19" s="527" t="str">
        <f ca="1">IF(BA19="","",IFERROR(IF(VLOOKUP(LEFT(BA19,2),IBAN!$C$2:$O$255,13,FALSE)=LEN(BA19),IF(MOD(CONCATENATE(MOD(CONCATENATE(MOD(CONCATENATE(MOD(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19, LEN(BA19) - 4) &amp; LEFT(BA19,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19, LEN(BA19) - 4) &amp; LEFT(BA19,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19, LEN(BA19) - 4) &amp; LEFT(BA19,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19, LEN(BA19) - 4) &amp; LEFT(BA19, 4)),"A",10),"B",11),"C",12),"D",13),"E",14),"F",15),"G",16),"H",17),"I",18),"J",19),"K",20),"L",21),"M",22),"N",23),"O",24),"P",25),"Q",26),"R",27),"S",28),"T",29),"U",30),"V",31),"W",32),"X",33),"Y",34),"Z",35),39,12)),97)=1,"GOOD","BAD"),"BAD"),"BAD"))</f>
        <v/>
      </c>
      <c r="CM19" s="527" t="str">
        <f ca="1">IF(OR(BA19="",AZ19=""),"",IF(SUMPRODUCT(--(ISNUMBER(SEARCH(Colonies,AZ19)))),"",IFERROR(IF(INDEX(IBAN!$A$3:$A$255,MATCH(LEFT(BA19,2),IBAN!$C$3:$C$255,0))=AZ19,"GOOD","BAD"),"BAD")))</f>
        <v/>
      </c>
      <c r="CN19" s="527" t="str">
        <f ca="1">IF(BB19="","",IFERROR(IF(VLOOKUP(AZ19,IBAN!$A$2:$N$255,14,FALSE)="","no criteria",IF(VLOOKUP(AZ19,IBAN!$A$2:$N$255,14,FALSE)=LEN(BB19),"GOOD","BAD")),""))</f>
        <v/>
      </c>
      <c r="CO19" s="526" t="str">
        <f t="shared" ca="1" si="18"/>
        <v/>
      </c>
      <c r="CP19" s="526" t="str">
        <f t="shared" ca="1" si="19"/>
        <v/>
      </c>
      <c r="CQ19" s="346"/>
      <c r="CR19" s="539"/>
    </row>
    <row r="20" spans="1:96" s="541" customFormat="1" x14ac:dyDescent="0.2">
      <c r="A20" s="534"/>
      <c r="B20" s="534"/>
      <c r="C20" s="534"/>
      <c r="D20" s="534"/>
      <c r="E20" s="534"/>
      <c r="F20" s="534"/>
      <c r="G20" s="155"/>
      <c r="H20" s="141" t="str">
        <f>IF('Supplier Details'!I20="","",'Supplier Details'!I20)</f>
        <v/>
      </c>
      <c r="I20" s="141"/>
      <c r="J20" s="142" t="str">
        <f>IF('Supplier Details'!K20="","",'Supplier Details'!K20)</f>
        <v/>
      </c>
      <c r="K20" s="143" t="str">
        <f ca="1">IF(OFFSET('Supplier Details'!J20,0,2)="","",UPPER(OFFSET('Supplier Details'!J20,0,2)))</f>
        <v/>
      </c>
      <c r="L20" s="142" t="str">
        <f ca="1">IF(OFFSET('Supplier Details'!J20,0,3)="","",OFFSET('Supplier Details'!J20,0,3))</f>
        <v/>
      </c>
      <c r="M20" s="341"/>
      <c r="N20" s="141"/>
      <c r="O20" s="142" t="str">
        <f>IF('Supplier Details'!Y20="","",'Supplier Details'!Y20)</f>
        <v/>
      </c>
      <c r="P20" s="129" t="str">
        <f ca="1">IF(OFFSET('Supplier Details'!X20,0,4)="","",OFFSET('Supplier Details'!X20,0,4))</f>
        <v/>
      </c>
      <c r="Q20" s="129" t="str">
        <f>IF('Supplier Details'!V20="","",'Supplier Details'!V20)</f>
        <v/>
      </c>
      <c r="R20" s="129" t="str">
        <f ca="1">IF(OFFSET('Supplier Details'!X20,0,6)="","",OFFSET('Supplier Details'!X20,0,6))</f>
        <v/>
      </c>
      <c r="S20" s="144" t="str">
        <f>IF('Supplier Details'!AA20="","",'Supplier Details'!AA20)</f>
        <v/>
      </c>
      <c r="T20" s="341"/>
      <c r="U20" s="145"/>
      <c r="V20" s="149"/>
      <c r="W20" s="149"/>
      <c r="X20" s="129" t="str">
        <f t="shared" ca="1" si="4"/>
        <v/>
      </c>
      <c r="Y20" s="147"/>
      <c r="Z20" s="147" t="str">
        <f ca="1">IF(AA20="","",IFERROR(IF(VLOOKUP(LEFT(AA20,2),IBAN!$C$2:$O$255,13,FALSE)=LEN(AA20),IFERROR(MID(AA20,VLOOKUP(LEFT(AA20,2),IBAN!$C$2:$O$255,11,FALSE),VLOOKUP(LEFT(AA20,2),IBAN!$C$2:$O$255,12,FALSE)),""),""),"IBAN is incorrect"))</f>
        <v/>
      </c>
      <c r="AA20" s="152" t="str">
        <f t="shared" ca="1" si="7"/>
        <v/>
      </c>
      <c r="AB20" s="152" t="str">
        <f t="shared" ca="1" si="8"/>
        <v/>
      </c>
      <c r="AC20" s="143"/>
      <c r="AD20" s="342" t="str">
        <f ca="1">IF(OFFSET(U20,0,3)="","",IFERROR(IF(VLOOKUP(OFFSET(U20,0,3),IBAN!$A$3:$S$255,19,FALSE)="Y",CONCATENATE(BG20,BH20),IF(VLOOKUP(OFFSET(U20,0,3),IBAN!$A$3:$X$255,24,FALSE)="","",VLOOKUP(OFFSET(U20,0,3),IBAN!$A$3:$X$255,24,FALSE))),""))</f>
        <v/>
      </c>
      <c r="AE20" s="143"/>
      <c r="AF20" s="143"/>
      <c r="AG20" s="147"/>
      <c r="AH20" s="149"/>
      <c r="AI20" s="145" t="str">
        <f>IF('Supplier Details'!AS20="","",'Supplier Details'!AS20)</f>
        <v/>
      </c>
      <c r="AJ20" s="145"/>
      <c r="AK20" s="343" t="str">
        <f ca="1">IFERROR(IF(OFFSET(U20,0,3)="","",IF(ISBLANK(VLOOKUP(OFFSET(U20,0,3),IBAN!$A$3:$AC$255,27,FALSE)),"",VLOOKUP(OFFSET(U20,0,3),IBAN!$A$3:$AC$255,27,FALSE))),"")</f>
        <v/>
      </c>
      <c r="AL20" s="147" t="str">
        <f ca="1">IFERROR(IF(OFFSET(U20,0,3)="","",IF(ISBLANK(VLOOKUP(OFFSET(U20,0,3),IBAN!$A$3:$AC$255,28,FALSE)),"",VLOOKUP(OFFSET(U20,0,3),IBAN!$A$3:$AC$255,28,FALSE))),"")</f>
        <v/>
      </c>
      <c r="AM20" s="143"/>
      <c r="AN20" s="147"/>
      <c r="AO20" s="147"/>
      <c r="AP20" s="344" t="str">
        <f ca="1">IF(AA20="","",IFERROR(MID(AA20,VLOOKUP(LEFT(AA20,2),IBAN!$C$2:$Q$255,14,FALSE),VLOOKUP(LEFT(AA20,2),IBAN!$C$2:$Q$255,15,FALSE)),""))</f>
        <v/>
      </c>
      <c r="AQ20" s="150"/>
      <c r="AR20" s="151"/>
      <c r="AS20" s="344"/>
      <c r="AT20" s="152" t="str">
        <f t="shared" ca="1" si="9"/>
        <v/>
      </c>
      <c r="AU20" s="152" t="str">
        <f t="shared" ca="1" si="10"/>
        <v/>
      </c>
      <c r="AV20" s="136"/>
      <c r="AW20" s="210"/>
      <c r="AX20" s="150" t="str">
        <f t="shared" si="11"/>
        <v/>
      </c>
      <c r="AY20" s="344"/>
      <c r="AZ20" s="136" t="str">
        <f ca="1">IF(OFFSET(AZ20,0,-12)="","",IFERROR(VLOOKUP(MID(OFFSET(AZ20,0,-12),5,2),Lists!$A$3:$B$256,2,FALSE),"incorrect Swift/BIC"))</f>
        <v/>
      </c>
      <c r="BA20" s="152" t="str">
        <f ca="1">IF(COUNTIF(Lists!A10:A262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20,0,-12),CHAR(32),""),CHAR(33),""),CHAR(34),""),CHAR(35),""),CHAR(36),""),CHAR(37),""),CHAR(38),""),CHAR(39),""),CHAR(40),""),CHAR(41),""),CHAR(42),""),CHAR(43),""),CHAR(44),""),CHAR(45),""),CHAR(46),""),CHAR(47),""),CHAR(58),""),CHAR(59),""),CHAR(60),""),CHAR(61),""),CHAR(62),""),CHAR(63),""),CHAR(64),""),CHAR(91),""),CHAR(92),""),CHAR(93),""),CHAR(94),""),CHAR(95),""),CHAR(96),""),CHAR(123),""),CHAR(124),""),CHAR(125),""),CHAR(126),""),CHAR(150),""),CHAR(160),""))),"")</f>
        <v/>
      </c>
      <c r="BB20" s="152" t="str">
        <f ca="1">IF(BA20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20,0,-13),CHAR(32),""),CHAR(33),""),CHAR(34),""),CHAR(35),""),CHAR(36),""),CHAR(37),""),CHAR(38),""),CHAR(39),""),CHAR(40),""),CHAR(41),""),CHAR(42),""),CHAR(43),""),CHAR(44),""),CHAR(45),""),CHAR(46),""),CHAR(47),""),CHAR(58),""),CHAR(59),""),CHAR(60),""),CHAR(61),""),CHAR(62),""),CHAR(63),""),CHAR(64),""),CHAR(91),""),CHAR(92),""),CHAR(93),""),CHAR(94),""),CHAR(95),""),CHAR(96),""),CHAR(123),""),CHAR(124),""),CHAR(125),""),CHAR(126),""),CHAR(150),""),CHAR(160),""))),
IFERROR(IF(VLOOKUP(LEFT(BA20,2),IBAN!$C$2:$O$255,13,FALSE)=LEN(BA20),IFERROR(MID(BA20,VLOOKUP(LEFT(BA20,2),IBAN!$C$2:$O$255,11,FALSE),VLOOKUP(LEFT(BA20,2),IBAN!$C$2:$O$255,12,FALSE)),""),"IBAN is incorrect"),"IBAN is incorrect"))</f>
        <v/>
      </c>
      <c r="BC20" s="210"/>
      <c r="BD20" s="136"/>
      <c r="BE20" s="136"/>
      <c r="BF20" s="152" t="str">
        <f t="shared" ca="1" si="12"/>
        <v/>
      </c>
      <c r="BG20" s="345" t="str">
        <f ca="1">IF(OFFSET(U20,0,3)="","",IFERROR(
IF(VLOOKUP(OFFSET(U20,0,3),IBAN!$A$3:$S$255,19,FALSE)="Y",
  IF(VLOOKUP(OFFSET(U20,0,3),IBAN!$A$3:$C$255,2,FALSE)="Y",
      IF(AA20="","",IF(VLOOKUP(LEFT(AA20,2),IBAN!$C$2:$O$255,13,FALSE)=LEN(AA20),MID(AA20,VLOOKUP(LEFT(AA20,2),IBAN!$C$2:$O$255,6,FALSE),VLOOKUP(LEFT(AA20,2),IBAN!$C$2:$O$255,7,FALSE)),"IBAN is incorrect")),
      IF(AB20="","",MID(AB20,VLOOKUP(OFFSET(U20,0,3), IBAN!$A$3:$O$255,8,FALSE), VLOOKUP(OFFSET(U20,0,3), IBAN!$A$3:$O$255,9,FALSE)))),
  MID(UPPER(CLEAN(SUBSTITUTE(SUBSTITUTE(SUBSTITUTE(SUBSTITUTE(SUBSTITUTE(SUBSTITUTE(SUBSTITUTE(SUBSTITUTE(SUBSTITUTE(SUBSTITUTE(OFFSET(U20,0,9)," ",""),"-",""),"–",""),".",""),"/",""),"_",""),"&amp;",""),"+",""),":",""),";",""))),VLOOKUP(OFFSET(U20,0,3),IBAN!$A$3:$W$255,20,FALSE),VLOOKUP(OFFSET(U20,0,3),IBAN!$A$3:$W$255,21,FALSE))),
""))</f>
        <v/>
      </c>
      <c r="BH20" s="152" t="str">
        <f ca="1">IF(OFFSET(U20,0,3)="","",IFERROR(
IF(VLOOKUP(OFFSET(U20,0,3),IBAN!$A$3:$S$255,19,FALSE)="Y",
  IF(VLOOKUP(OFFSET(U20,0,3),IBAN!$A$3:$C$255,2,FALSE)="Y",
      IF(AA20="","",IF(VLOOKUP(LEFT(AA20,2),IBAN!$C$2:$O$255,13,FALSE)=LEN(AA20),MID(AA20,VLOOKUP(LEFT(AA20,2),IBAN!$C$2:$O$255,8,FALSE),VLOOKUP(LEFT(AA20,2),IBAN!$C$2:$O$255,9,FALSE)),"")),
      IF(AB20="","",MID(AB20,VLOOKUP(OFFSET(U20,0,3), IBAN!$A$3:$O$255,10,FALSE), VLOOKUP(OFFSET(U20,0,3), IBAN!$A$3:$O$255,11,FALSE)))),
  IFERROR(MID(UPPER(CLEAN(SUBSTITUTE(SUBSTITUTE(SUBSTITUTE(SUBSTITUTE(SUBSTITUTE(SUBSTITUTE(SUBSTITUTE(SUBSTITUTE(SUBSTITUTE(SUBSTITUTE(OFFSET(U20,0,9)," ",""),"-",""),"–",""),".",""),"/",""),"_",""),"&amp;",""),"+",""),":",""),";",""))),VLOOKUP(OFFSET(U20,0,3),IBAN!$A$3:$W$255,22,FALSE),VLOOKUP(OFFSET(U20,0,3),IBAN!$A$3:$W$255,23,FALSE)),
        UPPER(CLEAN(SUBSTITUTE(SUBSTITUTE(SUBSTITUTE(SUBSTITUTE(SUBSTITUTE(SUBSTITUTE(SUBSTITUTE(SUBSTITUTE(SUBSTITUTE(SUBSTITUTE(OFFSET(U20,0,9)," ",""),"-",""),"–",""),".",""),"/",""),"_",""),"&amp;",""),"+",""),":",""),";",""))))),
""))</f>
        <v/>
      </c>
      <c r="BI20" s="152" t="str">
        <f t="shared" ca="1" si="13"/>
        <v/>
      </c>
      <c r="BJ20" s="152" t="str">
        <f t="shared" ca="1" si="14"/>
        <v/>
      </c>
      <c r="BK20" s="150"/>
      <c r="BL20" s="152" t="str">
        <f t="shared" ca="1" si="15"/>
        <v/>
      </c>
      <c r="BM20" s="152"/>
      <c r="BN20" s="136"/>
      <c r="BO20" s="136"/>
      <c r="BP20" s="152"/>
      <c r="BQ20" s="136"/>
      <c r="BR20" s="136" t="str">
        <f t="shared" ca="1" si="0"/>
        <v/>
      </c>
      <c r="BS20" s="136"/>
      <c r="BT20" s="136"/>
      <c r="BU20" s="136"/>
      <c r="BV20" s="210"/>
      <c r="BW20" s="153"/>
      <c r="BX20" s="153"/>
      <c r="BY20" s="136"/>
      <c r="BZ20" s="136"/>
      <c r="CA20" s="136"/>
      <c r="CB20" s="136"/>
      <c r="CC20" s="136" t="str">
        <f t="shared" ca="1" si="5"/>
        <v/>
      </c>
      <c r="CD20" s="136" t="str">
        <f t="shared" ca="1" si="6"/>
        <v/>
      </c>
      <c r="CE20" s="210"/>
      <c r="CF20" s="136" t="str">
        <f t="shared" ca="1" si="16"/>
        <v/>
      </c>
      <c r="CG20" s="136" t="str">
        <f t="shared" ca="1" si="17"/>
        <v/>
      </c>
      <c r="CH20" s="136"/>
      <c r="CI20" s="526" t="str">
        <f ca="1">IF(AA20="","",IFERROR(IF(VLOOKUP(LEFT(AA20,2),IBAN!$C$2:$O$255,13,FALSE)=LEN(AA20),IF(MOD(CONCATENATE(MOD(CONCATENATE(MOD(CONCATENATE(MOD(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20, LEN(AA20) - 4) &amp; LEFT(AA20,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20, LEN(AA20) - 4) &amp; LEFT(AA20,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20, LEN(AA20) - 4) &amp; LEFT(AA20,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20, LEN(AA20) - 4) &amp; LEFT(AA20, 4)),"A",10),"B",11),"C",12),"D",13),"E",14),"F",15),"G",16),"H",17),"I",18),"J",19),"K",20),"L",21),"M",22),"N",23),"O",24),"P",25),"Q",26),"R",27),"S",28),"T",29),"U",30),"V",31),"W",32),"X",33),"Y",34),"Z",35),39,12)),97)=1,"GOOD","BAD"),"Length incorrect"),"BAD"))</f>
        <v/>
      </c>
      <c r="CJ20" s="526" t="str">
        <f ca="1">IF(OR(AA20="",OFFSET(U20,0,3)=""),"",IF(SUMPRODUCT(--(ISNUMBER(SEARCH(Colonies,OFFSET(U20,0,3))))),"",IFERROR(IF(INDEX(IBAN!$A$3:$A$255,MATCH(LEFT(AA20,2),IBAN!$C$3:$C$255,0))=OFFSET(U20,0,3),"GOOD","BAD"),"BAD")))</f>
        <v/>
      </c>
      <c r="CK20" s="526" t="str">
        <f ca="1">IF(AB20="","",IFERROR(IF(VLOOKUP(OFFSET(U20,0,3),IBAN!$A$2:$N$255,14,FALSE)="","no criteria",IF(VLOOKUP(OFFSET(U20,0,3),IBAN!$A$2:$N$255,14,FALSE)=LEN(AB20),"GOOD",IF(OR(CO20="GOOD",CP20="GOOD"),"GOOD","BAD"))),""))</f>
        <v/>
      </c>
      <c r="CL20" s="527" t="str">
        <f ca="1">IF(BA20="","",IFERROR(IF(VLOOKUP(LEFT(BA20,2),IBAN!$C$2:$O$255,13,FALSE)=LEN(BA20),IF(MOD(CONCATENATE(MOD(CONCATENATE(MOD(CONCATENATE(MOD(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20, LEN(BA20) - 4) &amp; LEFT(BA20,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20, LEN(BA20) - 4) &amp; LEFT(BA20,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20, LEN(BA20) - 4) &amp; LEFT(BA20,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20, LEN(BA20) - 4) &amp; LEFT(BA20, 4)),"A",10),"B",11),"C",12),"D",13),"E",14),"F",15),"G",16),"H",17),"I",18),"J",19),"K",20),"L",21),"M",22),"N",23),"O",24),"P",25),"Q",26),"R",27),"S",28),"T",29),"U",30),"V",31),"W",32),"X",33),"Y",34),"Z",35),39,12)),97)=1,"GOOD","BAD"),"BAD"),"BAD"))</f>
        <v/>
      </c>
      <c r="CM20" s="527" t="str">
        <f ca="1">IF(OR(BA20="",AZ20=""),"",IF(SUMPRODUCT(--(ISNUMBER(SEARCH(Colonies,AZ20)))),"",IFERROR(IF(INDEX(IBAN!$A$3:$A$255,MATCH(LEFT(BA20,2),IBAN!$C$3:$C$255,0))=AZ20,"GOOD","BAD"),"BAD")))</f>
        <v/>
      </c>
      <c r="CN20" s="527" t="str">
        <f ca="1">IF(BB20="","",IFERROR(IF(VLOOKUP(AZ20,IBAN!$A$2:$N$255,14,FALSE)="","no criteria",IF(VLOOKUP(AZ20,IBAN!$A$2:$N$255,14,FALSE)=LEN(BB20),"GOOD","BAD")),""))</f>
        <v/>
      </c>
      <c r="CO20" s="526" t="str">
        <f t="shared" ca="1" si="18"/>
        <v/>
      </c>
      <c r="CP20" s="526" t="str">
        <f t="shared" ca="1" si="19"/>
        <v/>
      </c>
      <c r="CQ20" s="346"/>
      <c r="CR20" s="539"/>
    </row>
    <row r="21" spans="1:96" s="541" customFormat="1" x14ac:dyDescent="0.2">
      <c r="A21" s="534"/>
      <c r="B21" s="534"/>
      <c r="C21" s="534"/>
      <c r="D21" s="534"/>
      <c r="E21" s="534"/>
      <c r="F21" s="534"/>
      <c r="G21" s="155"/>
      <c r="H21" s="141" t="str">
        <f>IF('Supplier Details'!I21="","",'Supplier Details'!I21)</f>
        <v/>
      </c>
      <c r="I21" s="141"/>
      <c r="J21" s="142" t="str">
        <f>IF('Supplier Details'!K21="","",'Supplier Details'!K21)</f>
        <v/>
      </c>
      <c r="K21" s="143" t="str">
        <f ca="1">IF(OFFSET('Supplier Details'!J21,0,2)="","",UPPER(OFFSET('Supplier Details'!J21,0,2)))</f>
        <v/>
      </c>
      <c r="L21" s="142" t="str">
        <f ca="1">IF(OFFSET('Supplier Details'!J21,0,3)="","",OFFSET('Supplier Details'!J21,0,3))</f>
        <v/>
      </c>
      <c r="M21" s="341"/>
      <c r="N21" s="141"/>
      <c r="O21" s="142" t="str">
        <f>IF('Supplier Details'!Y21="","",'Supplier Details'!Y21)</f>
        <v/>
      </c>
      <c r="P21" s="129" t="str">
        <f ca="1">IF(OFFSET('Supplier Details'!X21,0,4)="","",OFFSET('Supplier Details'!X21,0,4))</f>
        <v/>
      </c>
      <c r="Q21" s="129" t="str">
        <f>IF('Supplier Details'!V21="","",'Supplier Details'!V21)</f>
        <v/>
      </c>
      <c r="R21" s="129" t="str">
        <f ca="1">IF(OFFSET('Supplier Details'!X21,0,6)="","",OFFSET('Supplier Details'!X21,0,6))</f>
        <v/>
      </c>
      <c r="S21" s="144" t="str">
        <f>IF('Supplier Details'!AA21="","",'Supplier Details'!AA21)</f>
        <v/>
      </c>
      <c r="T21" s="341"/>
      <c r="U21" s="145"/>
      <c r="V21" s="149"/>
      <c r="W21" s="149"/>
      <c r="X21" s="129" t="str">
        <f t="shared" ca="1" si="4"/>
        <v/>
      </c>
      <c r="Y21" s="147"/>
      <c r="Z21" s="147" t="str">
        <f ca="1">IF(AA21="","",IFERROR(IF(VLOOKUP(LEFT(AA21,2),IBAN!$C$2:$O$255,13,FALSE)=LEN(AA21),IFERROR(MID(AA21,VLOOKUP(LEFT(AA21,2),IBAN!$C$2:$O$255,11,FALSE),VLOOKUP(LEFT(AA21,2),IBAN!$C$2:$O$255,12,FALSE)),""),""),"IBAN is incorrect"))</f>
        <v/>
      </c>
      <c r="AA21" s="152" t="str">
        <f t="shared" ca="1" si="7"/>
        <v/>
      </c>
      <c r="AB21" s="152" t="str">
        <f t="shared" ca="1" si="8"/>
        <v/>
      </c>
      <c r="AC21" s="143"/>
      <c r="AD21" s="342" t="str">
        <f ca="1">IF(OFFSET(U21,0,3)="","",IFERROR(IF(VLOOKUP(OFFSET(U21,0,3),IBAN!$A$3:$S$255,19,FALSE)="Y",CONCATENATE(BG21,BH21),IF(VLOOKUP(OFFSET(U21,0,3),IBAN!$A$3:$X$255,24,FALSE)="","",VLOOKUP(OFFSET(U21,0,3),IBAN!$A$3:$X$255,24,FALSE))),""))</f>
        <v/>
      </c>
      <c r="AE21" s="143"/>
      <c r="AF21" s="143"/>
      <c r="AG21" s="147"/>
      <c r="AH21" s="149"/>
      <c r="AI21" s="145" t="str">
        <f>IF('Supplier Details'!AS21="","",'Supplier Details'!AS21)</f>
        <v/>
      </c>
      <c r="AJ21" s="145"/>
      <c r="AK21" s="343" t="str">
        <f ca="1">IFERROR(IF(OFFSET(U21,0,3)="","",IF(ISBLANK(VLOOKUP(OFFSET(U21,0,3),IBAN!$A$3:$AC$255,27,FALSE)),"",VLOOKUP(OFFSET(U21,0,3),IBAN!$A$3:$AC$255,27,FALSE))),"")</f>
        <v/>
      </c>
      <c r="AL21" s="147" t="str">
        <f ca="1">IFERROR(IF(OFFSET(U21,0,3)="","",IF(ISBLANK(VLOOKUP(OFFSET(U21,0,3),IBAN!$A$3:$AC$255,28,FALSE)),"",VLOOKUP(OFFSET(U21,0,3),IBAN!$A$3:$AC$255,28,FALSE))),"")</f>
        <v/>
      </c>
      <c r="AM21" s="143"/>
      <c r="AN21" s="147"/>
      <c r="AO21" s="147"/>
      <c r="AP21" s="344" t="str">
        <f ca="1">IF(AA21="","",IFERROR(MID(AA21,VLOOKUP(LEFT(AA21,2),IBAN!$C$2:$Q$255,14,FALSE),VLOOKUP(LEFT(AA21,2),IBAN!$C$2:$Q$255,15,FALSE)),""))</f>
        <v/>
      </c>
      <c r="AQ21" s="150"/>
      <c r="AR21" s="151"/>
      <c r="AS21" s="344"/>
      <c r="AT21" s="152" t="str">
        <f t="shared" ca="1" si="9"/>
        <v/>
      </c>
      <c r="AU21" s="152" t="str">
        <f t="shared" ca="1" si="10"/>
        <v/>
      </c>
      <c r="AV21" s="136"/>
      <c r="AW21" s="210"/>
      <c r="AX21" s="150" t="str">
        <f t="shared" si="11"/>
        <v/>
      </c>
      <c r="AY21" s="344"/>
      <c r="AZ21" s="136" t="str">
        <f ca="1">IF(OFFSET(AZ21,0,-12)="","",IFERROR(VLOOKUP(MID(OFFSET(AZ21,0,-12),5,2),Lists!$A$3:$B$256,2,FALSE),"incorrect Swift/BIC"))</f>
        <v/>
      </c>
      <c r="BA21" s="152" t="str">
        <f ca="1">IF(COUNTIF(Lists!A11:A263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21,0,-12),CHAR(32),""),CHAR(33),""),CHAR(34),""),CHAR(35),""),CHAR(36),""),CHAR(37),""),CHAR(38),""),CHAR(39),""),CHAR(40),""),CHAR(41),""),CHAR(42),""),CHAR(43),""),CHAR(44),""),CHAR(45),""),CHAR(46),""),CHAR(47),""),CHAR(58),""),CHAR(59),""),CHAR(60),""),CHAR(61),""),CHAR(62),""),CHAR(63),""),CHAR(64),""),CHAR(91),""),CHAR(92),""),CHAR(93),""),CHAR(94),""),CHAR(95),""),CHAR(96),""),CHAR(123),""),CHAR(124),""),CHAR(125),""),CHAR(126),""),CHAR(150),""),CHAR(160),""))),"")</f>
        <v/>
      </c>
      <c r="BB21" s="152" t="str">
        <f ca="1">IF(BA21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21,0,-13),CHAR(32),""),CHAR(33),""),CHAR(34),""),CHAR(35),""),CHAR(36),""),CHAR(37),""),CHAR(38),""),CHAR(39),""),CHAR(40),""),CHAR(41),""),CHAR(42),""),CHAR(43),""),CHAR(44),""),CHAR(45),""),CHAR(46),""),CHAR(47),""),CHAR(58),""),CHAR(59),""),CHAR(60),""),CHAR(61),""),CHAR(62),""),CHAR(63),""),CHAR(64),""),CHAR(91),""),CHAR(92),""),CHAR(93),""),CHAR(94),""),CHAR(95),""),CHAR(96),""),CHAR(123),""),CHAR(124),""),CHAR(125),""),CHAR(126),""),CHAR(150),""),CHAR(160),""))),
IFERROR(IF(VLOOKUP(LEFT(BA21,2),IBAN!$C$2:$O$255,13,FALSE)=LEN(BA21),IFERROR(MID(BA21,VLOOKUP(LEFT(BA21,2),IBAN!$C$2:$O$255,11,FALSE),VLOOKUP(LEFT(BA21,2),IBAN!$C$2:$O$255,12,FALSE)),""),"IBAN is incorrect"),"IBAN is incorrect"))</f>
        <v/>
      </c>
      <c r="BC21" s="210"/>
      <c r="BD21" s="136"/>
      <c r="BE21" s="136"/>
      <c r="BF21" s="152" t="str">
        <f t="shared" ca="1" si="12"/>
        <v/>
      </c>
      <c r="BG21" s="345" t="str">
        <f ca="1">IF(OFFSET(U21,0,3)="","",IFERROR(
IF(VLOOKUP(OFFSET(U21,0,3),IBAN!$A$3:$S$255,19,FALSE)="Y",
  IF(VLOOKUP(OFFSET(U21,0,3),IBAN!$A$3:$C$255,2,FALSE)="Y",
      IF(AA21="","",IF(VLOOKUP(LEFT(AA21,2),IBAN!$C$2:$O$255,13,FALSE)=LEN(AA21),MID(AA21,VLOOKUP(LEFT(AA21,2),IBAN!$C$2:$O$255,6,FALSE),VLOOKUP(LEFT(AA21,2),IBAN!$C$2:$O$255,7,FALSE)),"IBAN is incorrect")),
      IF(AB21="","",MID(AB21,VLOOKUP(OFFSET(U21,0,3), IBAN!$A$3:$O$255,8,FALSE), VLOOKUP(OFFSET(U21,0,3), IBAN!$A$3:$O$255,9,FALSE)))),
  MID(UPPER(CLEAN(SUBSTITUTE(SUBSTITUTE(SUBSTITUTE(SUBSTITUTE(SUBSTITUTE(SUBSTITUTE(SUBSTITUTE(SUBSTITUTE(SUBSTITUTE(SUBSTITUTE(OFFSET(U21,0,9)," ",""),"-",""),"–",""),".",""),"/",""),"_",""),"&amp;",""),"+",""),":",""),";",""))),VLOOKUP(OFFSET(U21,0,3),IBAN!$A$3:$W$255,20,FALSE),VLOOKUP(OFFSET(U21,0,3),IBAN!$A$3:$W$255,21,FALSE))),
""))</f>
        <v/>
      </c>
      <c r="BH21" s="152" t="str">
        <f ca="1">IF(OFFSET(U21,0,3)="","",IFERROR(
IF(VLOOKUP(OFFSET(U21,0,3),IBAN!$A$3:$S$255,19,FALSE)="Y",
  IF(VLOOKUP(OFFSET(U21,0,3),IBAN!$A$3:$C$255,2,FALSE)="Y",
      IF(AA21="","",IF(VLOOKUP(LEFT(AA21,2),IBAN!$C$2:$O$255,13,FALSE)=LEN(AA21),MID(AA21,VLOOKUP(LEFT(AA21,2),IBAN!$C$2:$O$255,8,FALSE),VLOOKUP(LEFT(AA21,2),IBAN!$C$2:$O$255,9,FALSE)),"")),
      IF(AB21="","",MID(AB21,VLOOKUP(OFFSET(U21,0,3), IBAN!$A$3:$O$255,10,FALSE), VLOOKUP(OFFSET(U21,0,3), IBAN!$A$3:$O$255,11,FALSE)))),
  IFERROR(MID(UPPER(CLEAN(SUBSTITUTE(SUBSTITUTE(SUBSTITUTE(SUBSTITUTE(SUBSTITUTE(SUBSTITUTE(SUBSTITUTE(SUBSTITUTE(SUBSTITUTE(SUBSTITUTE(OFFSET(U21,0,9)," ",""),"-",""),"–",""),".",""),"/",""),"_",""),"&amp;",""),"+",""),":",""),";",""))),VLOOKUP(OFFSET(U21,0,3),IBAN!$A$3:$W$255,22,FALSE),VLOOKUP(OFFSET(U21,0,3),IBAN!$A$3:$W$255,23,FALSE)),
        UPPER(CLEAN(SUBSTITUTE(SUBSTITUTE(SUBSTITUTE(SUBSTITUTE(SUBSTITUTE(SUBSTITUTE(SUBSTITUTE(SUBSTITUTE(SUBSTITUTE(SUBSTITUTE(OFFSET(U21,0,9)," ",""),"-",""),"–",""),".",""),"/",""),"_",""),"&amp;",""),"+",""),":",""),";",""))))),
""))</f>
        <v/>
      </c>
      <c r="BI21" s="152" t="str">
        <f t="shared" ca="1" si="13"/>
        <v/>
      </c>
      <c r="BJ21" s="152" t="str">
        <f t="shared" ca="1" si="14"/>
        <v/>
      </c>
      <c r="BK21" s="150"/>
      <c r="BL21" s="152" t="str">
        <f t="shared" ca="1" si="15"/>
        <v/>
      </c>
      <c r="BM21" s="152"/>
      <c r="BN21" s="136"/>
      <c r="BO21" s="136"/>
      <c r="BP21" s="152"/>
      <c r="BQ21" s="136"/>
      <c r="BR21" s="136" t="str">
        <f t="shared" ca="1" si="0"/>
        <v/>
      </c>
      <c r="BS21" s="136"/>
      <c r="BT21" s="136"/>
      <c r="BU21" s="136"/>
      <c r="BV21" s="210"/>
      <c r="BW21" s="153"/>
      <c r="BX21" s="153"/>
      <c r="BY21" s="136"/>
      <c r="BZ21" s="136"/>
      <c r="CA21" s="136"/>
      <c r="CB21" s="136"/>
      <c r="CC21" s="136" t="str">
        <f t="shared" ca="1" si="5"/>
        <v/>
      </c>
      <c r="CD21" s="136" t="str">
        <f t="shared" ca="1" si="6"/>
        <v/>
      </c>
      <c r="CE21" s="210"/>
      <c r="CF21" s="136" t="str">
        <f t="shared" ca="1" si="16"/>
        <v/>
      </c>
      <c r="CG21" s="136" t="str">
        <f t="shared" ca="1" si="17"/>
        <v/>
      </c>
      <c r="CH21" s="136"/>
      <c r="CI21" s="526" t="str">
        <f ca="1">IF(AA21="","",IFERROR(IF(VLOOKUP(LEFT(AA21,2),IBAN!$C$2:$O$255,13,FALSE)=LEN(AA21),IF(MOD(CONCATENATE(MOD(CONCATENATE(MOD(CONCATENATE(MOD(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21, LEN(AA21) - 4) &amp; LEFT(AA21,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21, LEN(AA21) - 4) &amp; LEFT(AA21,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21, LEN(AA21) - 4) &amp; LEFT(AA21,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21, LEN(AA21) - 4) &amp; LEFT(AA21, 4)),"A",10),"B",11),"C",12),"D",13),"E",14),"F",15),"G",16),"H",17),"I",18),"J",19),"K",20),"L",21),"M",22),"N",23),"O",24),"P",25),"Q",26),"R",27),"S",28),"T",29),"U",30),"V",31),"W",32),"X",33),"Y",34),"Z",35),39,12)),97)=1,"GOOD","BAD"),"Length incorrect"),"BAD"))</f>
        <v/>
      </c>
      <c r="CJ21" s="526" t="str">
        <f ca="1">IF(OR(AA21="",OFFSET(U21,0,3)=""),"",IF(SUMPRODUCT(--(ISNUMBER(SEARCH(Colonies,OFFSET(U21,0,3))))),"",IFERROR(IF(INDEX(IBAN!$A$3:$A$255,MATCH(LEFT(AA21,2),IBAN!$C$3:$C$255,0))=OFFSET(U21,0,3),"GOOD","BAD"),"BAD")))</f>
        <v/>
      </c>
      <c r="CK21" s="526" t="str">
        <f ca="1">IF(AB21="","",IFERROR(IF(VLOOKUP(OFFSET(U21,0,3),IBAN!$A$2:$N$255,14,FALSE)="","no criteria",IF(VLOOKUP(OFFSET(U21,0,3),IBAN!$A$2:$N$255,14,FALSE)=LEN(AB21),"GOOD",IF(OR(CO21="GOOD",CP21="GOOD"),"GOOD","BAD"))),""))</f>
        <v/>
      </c>
      <c r="CL21" s="527" t="str">
        <f ca="1">IF(BA21="","",IFERROR(IF(VLOOKUP(LEFT(BA21,2),IBAN!$C$2:$O$255,13,FALSE)=LEN(BA21),IF(MOD(CONCATENATE(MOD(CONCATENATE(MOD(CONCATENATE(MOD(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21, LEN(BA21) - 4) &amp; LEFT(BA21,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21, LEN(BA21) - 4) &amp; LEFT(BA21,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21, LEN(BA21) - 4) &amp; LEFT(BA21,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21, LEN(BA21) - 4) &amp; LEFT(BA21, 4)),"A",10),"B",11),"C",12),"D",13),"E",14),"F",15),"G",16),"H",17),"I",18),"J",19),"K",20),"L",21),"M",22),"N",23),"O",24),"P",25),"Q",26),"R",27),"S",28),"T",29),"U",30),"V",31),"W",32),"X",33),"Y",34),"Z",35),39,12)),97)=1,"GOOD","BAD"),"BAD"),"BAD"))</f>
        <v/>
      </c>
      <c r="CM21" s="527" t="str">
        <f ca="1">IF(OR(BA21="",AZ21=""),"",IF(SUMPRODUCT(--(ISNUMBER(SEARCH(Colonies,AZ21)))),"",IFERROR(IF(INDEX(IBAN!$A$3:$A$255,MATCH(LEFT(BA21,2),IBAN!$C$3:$C$255,0))=AZ21,"GOOD","BAD"),"BAD")))</f>
        <v/>
      </c>
      <c r="CN21" s="527" t="str">
        <f ca="1">IF(BB21="","",IFERROR(IF(VLOOKUP(AZ21,IBAN!$A$2:$N$255,14,FALSE)="","no criteria",IF(VLOOKUP(AZ21,IBAN!$A$2:$N$255,14,FALSE)=LEN(BB21),"GOOD","BAD")),""))</f>
        <v/>
      </c>
      <c r="CO21" s="526" t="str">
        <f t="shared" ca="1" si="18"/>
        <v/>
      </c>
      <c r="CP21" s="526" t="str">
        <f t="shared" ca="1" si="19"/>
        <v/>
      </c>
      <c r="CQ21" s="346"/>
      <c r="CR21" s="539"/>
    </row>
    <row r="22" spans="1:96" s="541" customFormat="1" x14ac:dyDescent="0.2">
      <c r="A22" s="534"/>
      <c r="B22" s="534"/>
      <c r="C22" s="534"/>
      <c r="D22" s="534"/>
      <c r="E22" s="534"/>
      <c r="F22" s="534"/>
      <c r="G22" s="155"/>
      <c r="H22" s="141" t="str">
        <f>IF('Supplier Details'!I22="","",'Supplier Details'!I22)</f>
        <v/>
      </c>
      <c r="I22" s="141"/>
      <c r="J22" s="142" t="str">
        <f>IF('Supplier Details'!K22="","",'Supplier Details'!K22)</f>
        <v/>
      </c>
      <c r="K22" s="143" t="str">
        <f ca="1">IF(OFFSET('Supplier Details'!J22,0,2)="","",UPPER(OFFSET('Supplier Details'!J22,0,2)))</f>
        <v/>
      </c>
      <c r="L22" s="142" t="str">
        <f ca="1">IF(OFFSET('Supplier Details'!J22,0,3)="","",OFFSET('Supplier Details'!J22,0,3))</f>
        <v/>
      </c>
      <c r="M22" s="341"/>
      <c r="N22" s="141"/>
      <c r="O22" s="142" t="str">
        <f>IF('Supplier Details'!Y22="","",'Supplier Details'!Y22)</f>
        <v/>
      </c>
      <c r="P22" s="129" t="str">
        <f ca="1">IF(OFFSET('Supplier Details'!X22,0,4)="","",OFFSET('Supplier Details'!X22,0,4))</f>
        <v/>
      </c>
      <c r="Q22" s="129" t="str">
        <f>IF('Supplier Details'!V22="","",'Supplier Details'!V22)</f>
        <v/>
      </c>
      <c r="R22" s="129" t="str">
        <f ca="1">IF(OFFSET('Supplier Details'!X22,0,6)="","",OFFSET('Supplier Details'!X22,0,6))</f>
        <v/>
      </c>
      <c r="S22" s="144" t="str">
        <f>IF('Supplier Details'!AA22="","",'Supplier Details'!AA22)</f>
        <v/>
      </c>
      <c r="T22" s="341"/>
      <c r="U22" s="145"/>
      <c r="V22" s="149"/>
      <c r="W22" s="149"/>
      <c r="X22" s="129" t="str">
        <f t="shared" ca="1" si="4"/>
        <v/>
      </c>
      <c r="Y22" s="147"/>
      <c r="Z22" s="147" t="str">
        <f ca="1">IF(AA22="","",IFERROR(IF(VLOOKUP(LEFT(AA22,2),IBAN!$C$2:$O$255,13,FALSE)=LEN(AA22),IFERROR(MID(AA22,VLOOKUP(LEFT(AA22,2),IBAN!$C$2:$O$255,11,FALSE),VLOOKUP(LEFT(AA22,2),IBAN!$C$2:$O$255,12,FALSE)),""),""),"IBAN is incorrect"))</f>
        <v/>
      </c>
      <c r="AA22" s="152" t="str">
        <f t="shared" ca="1" si="7"/>
        <v/>
      </c>
      <c r="AB22" s="152" t="str">
        <f t="shared" ca="1" si="8"/>
        <v/>
      </c>
      <c r="AC22" s="143"/>
      <c r="AD22" s="342" t="str">
        <f ca="1">IF(OFFSET(U22,0,3)="","",IFERROR(IF(VLOOKUP(OFFSET(U22,0,3),IBAN!$A$3:$S$255,19,FALSE)="Y",CONCATENATE(BG22,BH22),IF(VLOOKUP(OFFSET(U22,0,3),IBAN!$A$3:$X$255,24,FALSE)="","",VLOOKUP(OFFSET(U22,0,3),IBAN!$A$3:$X$255,24,FALSE))),""))</f>
        <v/>
      </c>
      <c r="AE22" s="143"/>
      <c r="AF22" s="143"/>
      <c r="AG22" s="147"/>
      <c r="AH22" s="149"/>
      <c r="AI22" s="145" t="str">
        <f>IF('Supplier Details'!AS22="","",'Supplier Details'!AS22)</f>
        <v/>
      </c>
      <c r="AJ22" s="145"/>
      <c r="AK22" s="343" t="str">
        <f ca="1">IFERROR(IF(OFFSET(U22,0,3)="","",IF(ISBLANK(VLOOKUP(OFFSET(U22,0,3),IBAN!$A$3:$AC$255,27,FALSE)),"",VLOOKUP(OFFSET(U22,0,3),IBAN!$A$3:$AC$255,27,FALSE))),"")</f>
        <v/>
      </c>
      <c r="AL22" s="147" t="str">
        <f ca="1">IFERROR(IF(OFFSET(U22,0,3)="","",IF(ISBLANK(VLOOKUP(OFFSET(U22,0,3),IBAN!$A$3:$AC$255,28,FALSE)),"",VLOOKUP(OFFSET(U22,0,3),IBAN!$A$3:$AC$255,28,FALSE))),"")</f>
        <v/>
      </c>
      <c r="AM22" s="143"/>
      <c r="AN22" s="147"/>
      <c r="AO22" s="147"/>
      <c r="AP22" s="344" t="str">
        <f ca="1">IF(AA22="","",IFERROR(MID(AA22,VLOOKUP(LEFT(AA22,2),IBAN!$C$2:$Q$255,14,FALSE),VLOOKUP(LEFT(AA22,2),IBAN!$C$2:$Q$255,15,FALSE)),""))</f>
        <v/>
      </c>
      <c r="AQ22" s="150"/>
      <c r="AR22" s="151"/>
      <c r="AS22" s="344"/>
      <c r="AT22" s="152" t="str">
        <f t="shared" ca="1" si="9"/>
        <v/>
      </c>
      <c r="AU22" s="152" t="str">
        <f t="shared" ca="1" si="10"/>
        <v/>
      </c>
      <c r="AV22" s="136"/>
      <c r="AW22" s="210"/>
      <c r="AX22" s="150" t="str">
        <f t="shared" si="11"/>
        <v/>
      </c>
      <c r="AY22" s="344"/>
      <c r="AZ22" s="136" t="str">
        <f ca="1">IF(OFFSET(AZ22,0,-12)="","",IFERROR(VLOOKUP(MID(OFFSET(AZ22,0,-12),5,2),Lists!$A$3:$B$256,2,FALSE),"incorrect Swift/BIC"))</f>
        <v/>
      </c>
      <c r="BA22" s="152" t="str">
        <f ca="1">IF(COUNTIF(Lists!A12:A264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22,0,-12),CHAR(32),""),CHAR(33),""),CHAR(34),""),CHAR(35),""),CHAR(36),""),CHAR(37),""),CHAR(38),""),CHAR(39),""),CHAR(40),""),CHAR(41),""),CHAR(42),""),CHAR(43),""),CHAR(44),""),CHAR(45),""),CHAR(46),""),CHAR(47),""),CHAR(58),""),CHAR(59),""),CHAR(60),""),CHAR(61),""),CHAR(62),""),CHAR(63),""),CHAR(64),""),CHAR(91),""),CHAR(92),""),CHAR(93),""),CHAR(94),""),CHAR(95),""),CHAR(96),""),CHAR(123),""),CHAR(124),""),CHAR(125),""),CHAR(126),""),CHAR(150),""),CHAR(160),""))),"")</f>
        <v/>
      </c>
      <c r="BB22" s="152" t="str">
        <f ca="1">IF(BA22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22,0,-13),CHAR(32),""),CHAR(33),""),CHAR(34),""),CHAR(35),""),CHAR(36),""),CHAR(37),""),CHAR(38),""),CHAR(39),""),CHAR(40),""),CHAR(41),""),CHAR(42),""),CHAR(43),""),CHAR(44),""),CHAR(45),""),CHAR(46),""),CHAR(47),""),CHAR(58),""),CHAR(59),""),CHAR(60),""),CHAR(61),""),CHAR(62),""),CHAR(63),""),CHAR(64),""),CHAR(91),""),CHAR(92),""),CHAR(93),""),CHAR(94),""),CHAR(95),""),CHAR(96),""),CHAR(123),""),CHAR(124),""),CHAR(125),""),CHAR(126),""),CHAR(150),""),CHAR(160),""))),
IFERROR(IF(VLOOKUP(LEFT(BA22,2),IBAN!$C$2:$O$255,13,FALSE)=LEN(BA22),IFERROR(MID(BA22,VLOOKUP(LEFT(BA22,2),IBAN!$C$2:$O$255,11,FALSE),VLOOKUP(LEFT(BA22,2),IBAN!$C$2:$O$255,12,FALSE)),""),"IBAN is incorrect"),"IBAN is incorrect"))</f>
        <v/>
      </c>
      <c r="BC22" s="210"/>
      <c r="BD22" s="136"/>
      <c r="BE22" s="136"/>
      <c r="BF22" s="152" t="str">
        <f t="shared" ca="1" si="12"/>
        <v/>
      </c>
      <c r="BG22" s="345" t="str">
        <f ca="1">IF(OFFSET(U22,0,3)="","",IFERROR(
IF(VLOOKUP(OFFSET(U22,0,3),IBAN!$A$3:$S$255,19,FALSE)="Y",
  IF(VLOOKUP(OFFSET(U22,0,3),IBAN!$A$3:$C$255,2,FALSE)="Y",
      IF(AA22="","",IF(VLOOKUP(LEFT(AA22,2),IBAN!$C$2:$O$255,13,FALSE)=LEN(AA22),MID(AA22,VLOOKUP(LEFT(AA22,2),IBAN!$C$2:$O$255,6,FALSE),VLOOKUP(LEFT(AA22,2),IBAN!$C$2:$O$255,7,FALSE)),"IBAN is incorrect")),
      IF(AB22="","",MID(AB22,VLOOKUP(OFFSET(U22,0,3), IBAN!$A$3:$O$255,8,FALSE), VLOOKUP(OFFSET(U22,0,3), IBAN!$A$3:$O$255,9,FALSE)))),
  MID(UPPER(CLEAN(SUBSTITUTE(SUBSTITUTE(SUBSTITUTE(SUBSTITUTE(SUBSTITUTE(SUBSTITUTE(SUBSTITUTE(SUBSTITUTE(SUBSTITUTE(SUBSTITUTE(OFFSET(U22,0,9)," ",""),"-",""),"–",""),".",""),"/",""),"_",""),"&amp;",""),"+",""),":",""),";",""))),VLOOKUP(OFFSET(U22,0,3),IBAN!$A$3:$W$255,20,FALSE),VLOOKUP(OFFSET(U22,0,3),IBAN!$A$3:$W$255,21,FALSE))),
""))</f>
        <v/>
      </c>
      <c r="BH22" s="152" t="str">
        <f ca="1">IF(OFFSET(U22,0,3)="","",IFERROR(
IF(VLOOKUP(OFFSET(U22,0,3),IBAN!$A$3:$S$255,19,FALSE)="Y",
  IF(VLOOKUP(OFFSET(U22,0,3),IBAN!$A$3:$C$255,2,FALSE)="Y",
      IF(AA22="","",IF(VLOOKUP(LEFT(AA22,2),IBAN!$C$2:$O$255,13,FALSE)=LEN(AA22),MID(AA22,VLOOKUP(LEFT(AA22,2),IBAN!$C$2:$O$255,8,FALSE),VLOOKUP(LEFT(AA22,2),IBAN!$C$2:$O$255,9,FALSE)),"")),
      IF(AB22="","",MID(AB22,VLOOKUP(OFFSET(U22,0,3), IBAN!$A$3:$O$255,10,FALSE), VLOOKUP(OFFSET(U22,0,3), IBAN!$A$3:$O$255,11,FALSE)))),
  IFERROR(MID(UPPER(CLEAN(SUBSTITUTE(SUBSTITUTE(SUBSTITUTE(SUBSTITUTE(SUBSTITUTE(SUBSTITUTE(SUBSTITUTE(SUBSTITUTE(SUBSTITUTE(SUBSTITUTE(OFFSET(U22,0,9)," ",""),"-",""),"–",""),".",""),"/",""),"_",""),"&amp;",""),"+",""),":",""),";",""))),VLOOKUP(OFFSET(U22,0,3),IBAN!$A$3:$W$255,22,FALSE),VLOOKUP(OFFSET(U22,0,3),IBAN!$A$3:$W$255,23,FALSE)),
        UPPER(CLEAN(SUBSTITUTE(SUBSTITUTE(SUBSTITUTE(SUBSTITUTE(SUBSTITUTE(SUBSTITUTE(SUBSTITUTE(SUBSTITUTE(SUBSTITUTE(SUBSTITUTE(OFFSET(U22,0,9)," ",""),"-",""),"–",""),".",""),"/",""),"_",""),"&amp;",""),"+",""),":",""),";",""))))),
""))</f>
        <v/>
      </c>
      <c r="BI22" s="152" t="str">
        <f t="shared" ca="1" si="13"/>
        <v/>
      </c>
      <c r="BJ22" s="152" t="str">
        <f t="shared" ca="1" si="14"/>
        <v/>
      </c>
      <c r="BK22" s="150"/>
      <c r="BL22" s="152" t="str">
        <f t="shared" ca="1" si="15"/>
        <v/>
      </c>
      <c r="BM22" s="152"/>
      <c r="BN22" s="136"/>
      <c r="BO22" s="136"/>
      <c r="BP22" s="152"/>
      <c r="BQ22" s="136"/>
      <c r="BR22" s="136" t="str">
        <f t="shared" ca="1" si="0"/>
        <v/>
      </c>
      <c r="BS22" s="136"/>
      <c r="BT22" s="136"/>
      <c r="BU22" s="136"/>
      <c r="BV22" s="210"/>
      <c r="BW22" s="153"/>
      <c r="BX22" s="153"/>
      <c r="BY22" s="136"/>
      <c r="BZ22" s="136"/>
      <c r="CA22" s="136"/>
      <c r="CB22" s="136"/>
      <c r="CC22" s="136" t="str">
        <f t="shared" ca="1" si="5"/>
        <v/>
      </c>
      <c r="CD22" s="136" t="str">
        <f t="shared" ca="1" si="6"/>
        <v/>
      </c>
      <c r="CE22" s="210"/>
      <c r="CF22" s="136" t="str">
        <f t="shared" ca="1" si="16"/>
        <v/>
      </c>
      <c r="CG22" s="136" t="str">
        <f t="shared" ca="1" si="17"/>
        <v/>
      </c>
      <c r="CH22" s="136"/>
      <c r="CI22" s="526" t="str">
        <f ca="1">IF(AA22="","",IFERROR(IF(VLOOKUP(LEFT(AA22,2),IBAN!$C$2:$O$255,13,FALSE)=LEN(AA22),IF(MOD(CONCATENATE(MOD(CONCATENATE(MOD(CONCATENATE(MOD(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22, LEN(AA22) - 4) &amp; LEFT(AA22,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22, LEN(AA22) - 4) &amp; LEFT(AA22,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22, LEN(AA22) - 4) &amp; LEFT(AA22,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22, LEN(AA22) - 4) &amp; LEFT(AA22, 4)),"A",10),"B",11),"C",12),"D",13),"E",14),"F",15),"G",16),"H",17),"I",18),"J",19),"K",20),"L",21),"M",22),"N",23),"O",24),"P",25),"Q",26),"R",27),"S",28),"T",29),"U",30),"V",31),"W",32),"X",33),"Y",34),"Z",35),39,12)),97)=1,"GOOD","BAD"),"Length incorrect"),"BAD"))</f>
        <v/>
      </c>
      <c r="CJ22" s="526" t="str">
        <f ca="1">IF(OR(AA22="",OFFSET(U22,0,3)=""),"",IF(SUMPRODUCT(--(ISNUMBER(SEARCH(Colonies,OFFSET(U22,0,3))))),"",IFERROR(IF(INDEX(IBAN!$A$3:$A$255,MATCH(LEFT(AA22,2),IBAN!$C$3:$C$255,0))=OFFSET(U22,0,3),"GOOD","BAD"),"BAD")))</f>
        <v/>
      </c>
      <c r="CK22" s="526" t="str">
        <f ca="1">IF(AB22="","",IFERROR(IF(VLOOKUP(OFFSET(U22,0,3),IBAN!$A$2:$N$255,14,FALSE)="","no criteria",IF(VLOOKUP(OFFSET(U22,0,3),IBAN!$A$2:$N$255,14,FALSE)=LEN(AB22),"GOOD",IF(OR(CO22="GOOD",CP22="GOOD"),"GOOD","BAD"))),""))</f>
        <v/>
      </c>
      <c r="CL22" s="527" t="str">
        <f ca="1">IF(BA22="","",IFERROR(IF(VLOOKUP(LEFT(BA22,2),IBAN!$C$2:$O$255,13,FALSE)=LEN(BA22),IF(MOD(CONCATENATE(MOD(CONCATENATE(MOD(CONCATENATE(MOD(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22, LEN(BA22) - 4) &amp; LEFT(BA22,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22, LEN(BA22) - 4) &amp; LEFT(BA22,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22, LEN(BA22) - 4) &amp; LEFT(BA22,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22, LEN(BA22) - 4) &amp; LEFT(BA22, 4)),"A",10),"B",11),"C",12),"D",13),"E",14),"F",15),"G",16),"H",17),"I",18),"J",19),"K",20),"L",21),"M",22),"N",23),"O",24),"P",25),"Q",26),"R",27),"S",28),"T",29),"U",30),"V",31),"W",32),"X",33),"Y",34),"Z",35),39,12)),97)=1,"GOOD","BAD"),"BAD"),"BAD"))</f>
        <v/>
      </c>
      <c r="CM22" s="527" t="str">
        <f ca="1">IF(OR(BA22="",AZ22=""),"",IF(SUMPRODUCT(--(ISNUMBER(SEARCH(Colonies,AZ22)))),"",IFERROR(IF(INDEX(IBAN!$A$3:$A$255,MATCH(LEFT(BA22,2),IBAN!$C$3:$C$255,0))=AZ22,"GOOD","BAD"),"BAD")))</f>
        <v/>
      </c>
      <c r="CN22" s="527" t="str">
        <f ca="1">IF(BB22="","",IFERROR(IF(VLOOKUP(AZ22,IBAN!$A$2:$N$255,14,FALSE)="","no criteria",IF(VLOOKUP(AZ22,IBAN!$A$2:$N$255,14,FALSE)=LEN(BB22),"GOOD","BAD")),""))</f>
        <v/>
      </c>
      <c r="CO22" s="526" t="str">
        <f t="shared" ca="1" si="18"/>
        <v/>
      </c>
      <c r="CP22" s="526" t="str">
        <f t="shared" ca="1" si="19"/>
        <v/>
      </c>
      <c r="CQ22" s="346"/>
      <c r="CR22" s="539"/>
    </row>
    <row r="23" spans="1:96" s="541" customFormat="1" x14ac:dyDescent="0.2">
      <c r="A23" s="534"/>
      <c r="B23" s="534"/>
      <c r="C23" s="534"/>
      <c r="D23" s="534"/>
      <c r="E23" s="534"/>
      <c r="F23" s="534"/>
      <c r="G23" s="155"/>
      <c r="H23" s="141" t="str">
        <f>IF('Supplier Details'!I23="","",'Supplier Details'!I23)</f>
        <v/>
      </c>
      <c r="I23" s="141"/>
      <c r="J23" s="142" t="str">
        <f>IF('Supplier Details'!K23="","",'Supplier Details'!K23)</f>
        <v/>
      </c>
      <c r="K23" s="143" t="str">
        <f ca="1">IF(OFFSET('Supplier Details'!J23,0,2)="","",UPPER(OFFSET('Supplier Details'!J23,0,2)))</f>
        <v/>
      </c>
      <c r="L23" s="142" t="str">
        <f ca="1">IF(OFFSET('Supplier Details'!J23,0,3)="","",OFFSET('Supplier Details'!J23,0,3))</f>
        <v/>
      </c>
      <c r="M23" s="341"/>
      <c r="N23" s="141"/>
      <c r="O23" s="142" t="str">
        <f>IF('Supplier Details'!Y23="","",'Supplier Details'!Y23)</f>
        <v/>
      </c>
      <c r="P23" s="129" t="str">
        <f ca="1">IF(OFFSET('Supplier Details'!X23,0,4)="","",OFFSET('Supplier Details'!X23,0,4))</f>
        <v/>
      </c>
      <c r="Q23" s="129" t="str">
        <f>IF('Supplier Details'!V23="","",'Supplier Details'!V23)</f>
        <v/>
      </c>
      <c r="R23" s="129" t="str">
        <f ca="1">IF(OFFSET('Supplier Details'!X23,0,6)="","",OFFSET('Supplier Details'!X23,0,6))</f>
        <v/>
      </c>
      <c r="S23" s="144" t="str">
        <f>IF('Supplier Details'!AA23="","",'Supplier Details'!AA23)</f>
        <v/>
      </c>
      <c r="T23" s="341"/>
      <c r="U23" s="145"/>
      <c r="V23" s="149"/>
      <c r="W23" s="149"/>
      <c r="X23" s="129" t="str">
        <f t="shared" ca="1" si="4"/>
        <v/>
      </c>
      <c r="Y23" s="147"/>
      <c r="Z23" s="147" t="str">
        <f ca="1">IF(AA23="","",IFERROR(IF(VLOOKUP(LEFT(AA23,2),IBAN!$C$2:$O$255,13,FALSE)=LEN(AA23),IFERROR(MID(AA23,VLOOKUP(LEFT(AA23,2),IBAN!$C$2:$O$255,11,FALSE),VLOOKUP(LEFT(AA23,2),IBAN!$C$2:$O$255,12,FALSE)),""),""),"IBAN is incorrect"))</f>
        <v/>
      </c>
      <c r="AA23" s="152" t="str">
        <f t="shared" ca="1" si="7"/>
        <v/>
      </c>
      <c r="AB23" s="152" t="str">
        <f t="shared" ca="1" si="8"/>
        <v/>
      </c>
      <c r="AC23" s="143"/>
      <c r="AD23" s="342" t="str">
        <f ca="1">IF(OFFSET(U23,0,3)="","",IFERROR(IF(VLOOKUP(OFFSET(U23,0,3),IBAN!$A$3:$S$255,19,FALSE)="Y",CONCATENATE(BG23,BH23),IF(VLOOKUP(OFFSET(U23,0,3),IBAN!$A$3:$X$255,24,FALSE)="","",VLOOKUP(OFFSET(U23,0,3),IBAN!$A$3:$X$255,24,FALSE))),""))</f>
        <v/>
      </c>
      <c r="AE23" s="143"/>
      <c r="AF23" s="143"/>
      <c r="AG23" s="147"/>
      <c r="AH23" s="149"/>
      <c r="AI23" s="145" t="str">
        <f>IF('Supplier Details'!AS23="","",'Supplier Details'!AS23)</f>
        <v/>
      </c>
      <c r="AJ23" s="145"/>
      <c r="AK23" s="343" t="str">
        <f ca="1">IFERROR(IF(OFFSET(U23,0,3)="","",IF(ISBLANK(VLOOKUP(OFFSET(U23,0,3),IBAN!$A$3:$AC$255,27,FALSE)),"",VLOOKUP(OFFSET(U23,0,3),IBAN!$A$3:$AC$255,27,FALSE))),"")</f>
        <v/>
      </c>
      <c r="AL23" s="147" t="str">
        <f ca="1">IFERROR(IF(OFFSET(U23,0,3)="","",IF(ISBLANK(VLOOKUP(OFFSET(U23,0,3),IBAN!$A$3:$AC$255,28,FALSE)),"",VLOOKUP(OFFSET(U23,0,3),IBAN!$A$3:$AC$255,28,FALSE))),"")</f>
        <v/>
      </c>
      <c r="AM23" s="143"/>
      <c r="AN23" s="147"/>
      <c r="AO23" s="147"/>
      <c r="AP23" s="344" t="str">
        <f ca="1">IF(AA23="","",IFERROR(MID(AA23,VLOOKUP(LEFT(AA23,2),IBAN!$C$2:$Q$255,14,FALSE),VLOOKUP(LEFT(AA23,2),IBAN!$C$2:$Q$255,15,FALSE)),""))</f>
        <v/>
      </c>
      <c r="AQ23" s="150"/>
      <c r="AR23" s="151"/>
      <c r="AS23" s="344"/>
      <c r="AT23" s="152" t="str">
        <f t="shared" ca="1" si="9"/>
        <v/>
      </c>
      <c r="AU23" s="152" t="str">
        <f t="shared" ca="1" si="10"/>
        <v/>
      </c>
      <c r="AV23" s="136"/>
      <c r="AW23" s="210"/>
      <c r="AX23" s="150" t="str">
        <f t="shared" si="11"/>
        <v/>
      </c>
      <c r="AY23" s="344"/>
      <c r="AZ23" s="136" t="str">
        <f ca="1">IF(OFFSET(AZ23,0,-12)="","",IFERROR(VLOOKUP(MID(OFFSET(AZ23,0,-12),5,2),Lists!$A$3:$B$256,2,FALSE),"incorrect Swift/BIC"))</f>
        <v/>
      </c>
      <c r="BA23" s="152" t="str">
        <f ca="1">IF(COUNTIF(Lists!A13:A265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23,0,-12),CHAR(32),""),CHAR(33),""),CHAR(34),""),CHAR(35),""),CHAR(36),""),CHAR(37),""),CHAR(38),""),CHAR(39),""),CHAR(40),""),CHAR(41),""),CHAR(42),""),CHAR(43),""),CHAR(44),""),CHAR(45),""),CHAR(46),""),CHAR(47),""),CHAR(58),""),CHAR(59),""),CHAR(60),""),CHAR(61),""),CHAR(62),""),CHAR(63),""),CHAR(64),""),CHAR(91),""),CHAR(92),""),CHAR(93),""),CHAR(94),""),CHAR(95),""),CHAR(96),""),CHAR(123),""),CHAR(124),""),CHAR(125),""),CHAR(126),""),CHAR(150),""),CHAR(160),""))),"")</f>
        <v/>
      </c>
      <c r="BB23" s="152" t="str">
        <f ca="1">IF(BA23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23,0,-13),CHAR(32),""),CHAR(33),""),CHAR(34),""),CHAR(35),""),CHAR(36),""),CHAR(37),""),CHAR(38),""),CHAR(39),""),CHAR(40),""),CHAR(41),""),CHAR(42),""),CHAR(43),""),CHAR(44),""),CHAR(45),""),CHAR(46),""),CHAR(47),""),CHAR(58),""),CHAR(59),""),CHAR(60),""),CHAR(61),""),CHAR(62),""),CHAR(63),""),CHAR(64),""),CHAR(91),""),CHAR(92),""),CHAR(93),""),CHAR(94),""),CHAR(95),""),CHAR(96),""),CHAR(123),""),CHAR(124),""),CHAR(125),""),CHAR(126),""),CHAR(150),""),CHAR(160),""))),
IFERROR(IF(VLOOKUP(LEFT(BA23,2),IBAN!$C$2:$O$255,13,FALSE)=LEN(BA23),IFERROR(MID(BA23,VLOOKUP(LEFT(BA23,2),IBAN!$C$2:$O$255,11,FALSE),VLOOKUP(LEFT(BA23,2),IBAN!$C$2:$O$255,12,FALSE)),""),"IBAN is incorrect"),"IBAN is incorrect"))</f>
        <v/>
      </c>
      <c r="BC23" s="210"/>
      <c r="BD23" s="136"/>
      <c r="BE23" s="136"/>
      <c r="BF23" s="152" t="str">
        <f t="shared" ca="1" si="12"/>
        <v/>
      </c>
      <c r="BG23" s="345" t="str">
        <f ca="1">IF(OFFSET(U23,0,3)="","",IFERROR(
IF(VLOOKUP(OFFSET(U23,0,3),IBAN!$A$3:$S$255,19,FALSE)="Y",
  IF(VLOOKUP(OFFSET(U23,0,3),IBAN!$A$3:$C$255,2,FALSE)="Y",
      IF(AA23="","",IF(VLOOKUP(LEFT(AA23,2),IBAN!$C$2:$O$255,13,FALSE)=LEN(AA23),MID(AA23,VLOOKUP(LEFT(AA23,2),IBAN!$C$2:$O$255,6,FALSE),VLOOKUP(LEFT(AA23,2),IBAN!$C$2:$O$255,7,FALSE)),"IBAN is incorrect")),
      IF(AB23="","",MID(AB23,VLOOKUP(OFFSET(U23,0,3), IBAN!$A$3:$O$255,8,FALSE), VLOOKUP(OFFSET(U23,0,3), IBAN!$A$3:$O$255,9,FALSE)))),
  MID(UPPER(CLEAN(SUBSTITUTE(SUBSTITUTE(SUBSTITUTE(SUBSTITUTE(SUBSTITUTE(SUBSTITUTE(SUBSTITUTE(SUBSTITUTE(SUBSTITUTE(SUBSTITUTE(OFFSET(U23,0,9)," ",""),"-",""),"–",""),".",""),"/",""),"_",""),"&amp;",""),"+",""),":",""),";",""))),VLOOKUP(OFFSET(U23,0,3),IBAN!$A$3:$W$255,20,FALSE),VLOOKUP(OFFSET(U23,0,3),IBAN!$A$3:$W$255,21,FALSE))),
""))</f>
        <v/>
      </c>
      <c r="BH23" s="152" t="str">
        <f ca="1">IF(OFFSET(U23,0,3)="","",IFERROR(
IF(VLOOKUP(OFFSET(U23,0,3),IBAN!$A$3:$S$255,19,FALSE)="Y",
  IF(VLOOKUP(OFFSET(U23,0,3),IBAN!$A$3:$C$255,2,FALSE)="Y",
      IF(AA23="","",IF(VLOOKUP(LEFT(AA23,2),IBAN!$C$2:$O$255,13,FALSE)=LEN(AA23),MID(AA23,VLOOKUP(LEFT(AA23,2),IBAN!$C$2:$O$255,8,FALSE),VLOOKUP(LEFT(AA23,2),IBAN!$C$2:$O$255,9,FALSE)),"")),
      IF(AB23="","",MID(AB23,VLOOKUP(OFFSET(U23,0,3), IBAN!$A$3:$O$255,10,FALSE), VLOOKUP(OFFSET(U23,0,3), IBAN!$A$3:$O$255,11,FALSE)))),
  IFERROR(MID(UPPER(CLEAN(SUBSTITUTE(SUBSTITUTE(SUBSTITUTE(SUBSTITUTE(SUBSTITUTE(SUBSTITUTE(SUBSTITUTE(SUBSTITUTE(SUBSTITUTE(SUBSTITUTE(OFFSET(U23,0,9)," ",""),"-",""),"–",""),".",""),"/",""),"_",""),"&amp;",""),"+",""),":",""),";",""))),VLOOKUP(OFFSET(U23,0,3),IBAN!$A$3:$W$255,22,FALSE),VLOOKUP(OFFSET(U23,0,3),IBAN!$A$3:$W$255,23,FALSE)),
        UPPER(CLEAN(SUBSTITUTE(SUBSTITUTE(SUBSTITUTE(SUBSTITUTE(SUBSTITUTE(SUBSTITUTE(SUBSTITUTE(SUBSTITUTE(SUBSTITUTE(SUBSTITUTE(OFFSET(U23,0,9)," ",""),"-",""),"–",""),".",""),"/",""),"_",""),"&amp;",""),"+",""),":",""),";",""))))),
""))</f>
        <v/>
      </c>
      <c r="BI23" s="152" t="str">
        <f t="shared" ca="1" si="13"/>
        <v/>
      </c>
      <c r="BJ23" s="152" t="str">
        <f t="shared" ca="1" si="14"/>
        <v/>
      </c>
      <c r="BK23" s="150"/>
      <c r="BL23" s="152" t="str">
        <f t="shared" ca="1" si="15"/>
        <v/>
      </c>
      <c r="BM23" s="152"/>
      <c r="BN23" s="136"/>
      <c r="BO23" s="136"/>
      <c r="BP23" s="152"/>
      <c r="BQ23" s="136"/>
      <c r="BR23" s="136" t="str">
        <f t="shared" ca="1" si="0"/>
        <v/>
      </c>
      <c r="BS23" s="136"/>
      <c r="BT23" s="136"/>
      <c r="BU23" s="136"/>
      <c r="BV23" s="210"/>
      <c r="BW23" s="153"/>
      <c r="BX23" s="153"/>
      <c r="BY23" s="136"/>
      <c r="BZ23" s="136"/>
      <c r="CA23" s="136"/>
      <c r="CB23" s="136"/>
      <c r="CC23" s="136" t="str">
        <f t="shared" ca="1" si="5"/>
        <v/>
      </c>
      <c r="CD23" s="136" t="str">
        <f t="shared" ca="1" si="6"/>
        <v/>
      </c>
      <c r="CE23" s="210"/>
      <c r="CF23" s="136" t="str">
        <f t="shared" ca="1" si="16"/>
        <v/>
      </c>
      <c r="CG23" s="136" t="str">
        <f t="shared" ca="1" si="17"/>
        <v/>
      </c>
      <c r="CH23" s="136"/>
      <c r="CI23" s="526" t="str">
        <f ca="1">IF(AA23="","",IFERROR(IF(VLOOKUP(LEFT(AA23,2),IBAN!$C$2:$O$255,13,FALSE)=LEN(AA23),IF(MOD(CONCATENATE(MOD(CONCATENATE(MOD(CONCATENATE(MOD(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23, LEN(AA23) - 4) &amp; LEFT(AA23,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23, LEN(AA23) - 4) &amp; LEFT(AA23,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23, LEN(AA23) - 4) &amp; LEFT(AA23,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23, LEN(AA23) - 4) &amp; LEFT(AA23, 4)),"A",10),"B",11),"C",12),"D",13),"E",14),"F",15),"G",16),"H",17),"I",18),"J",19),"K",20),"L",21),"M",22),"N",23),"O",24),"P",25),"Q",26),"R",27),"S",28),"T",29),"U",30),"V",31),"W",32),"X",33),"Y",34),"Z",35),39,12)),97)=1,"GOOD","BAD"),"Length incorrect"),"BAD"))</f>
        <v/>
      </c>
      <c r="CJ23" s="526" t="str">
        <f ca="1">IF(OR(AA23="",OFFSET(U23,0,3)=""),"",IF(SUMPRODUCT(--(ISNUMBER(SEARCH(Colonies,OFFSET(U23,0,3))))),"",IFERROR(IF(INDEX(IBAN!$A$3:$A$255,MATCH(LEFT(AA23,2),IBAN!$C$3:$C$255,0))=OFFSET(U23,0,3),"GOOD","BAD"),"BAD")))</f>
        <v/>
      </c>
      <c r="CK23" s="526" t="str">
        <f ca="1">IF(AB23="","",IFERROR(IF(VLOOKUP(OFFSET(U23,0,3),IBAN!$A$2:$N$255,14,FALSE)="","no criteria",IF(VLOOKUP(OFFSET(U23,0,3),IBAN!$A$2:$N$255,14,FALSE)=LEN(AB23),"GOOD",IF(OR(CO23="GOOD",CP23="GOOD"),"GOOD","BAD"))),""))</f>
        <v/>
      </c>
      <c r="CL23" s="527" t="str">
        <f ca="1">IF(BA23="","",IFERROR(IF(VLOOKUP(LEFT(BA23,2),IBAN!$C$2:$O$255,13,FALSE)=LEN(BA23),IF(MOD(CONCATENATE(MOD(CONCATENATE(MOD(CONCATENATE(MOD(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23, LEN(BA23) - 4) &amp; LEFT(BA23,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23, LEN(BA23) - 4) &amp; LEFT(BA23,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23, LEN(BA23) - 4) &amp; LEFT(BA23,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23, LEN(BA23) - 4) &amp; LEFT(BA23, 4)),"A",10),"B",11),"C",12),"D",13),"E",14),"F",15),"G",16),"H",17),"I",18),"J",19),"K",20),"L",21),"M",22),"N",23),"O",24),"P",25),"Q",26),"R",27),"S",28),"T",29),"U",30),"V",31),"W",32),"X",33),"Y",34),"Z",35),39,12)),97)=1,"GOOD","BAD"),"BAD"),"BAD"))</f>
        <v/>
      </c>
      <c r="CM23" s="527" t="str">
        <f ca="1">IF(OR(BA23="",AZ23=""),"",IF(SUMPRODUCT(--(ISNUMBER(SEARCH(Colonies,AZ23)))),"",IFERROR(IF(INDEX(IBAN!$A$3:$A$255,MATCH(LEFT(BA23,2),IBAN!$C$3:$C$255,0))=AZ23,"GOOD","BAD"),"BAD")))</f>
        <v/>
      </c>
      <c r="CN23" s="527" t="str">
        <f ca="1">IF(BB23="","",IFERROR(IF(VLOOKUP(AZ23,IBAN!$A$2:$N$255,14,FALSE)="","no criteria",IF(VLOOKUP(AZ23,IBAN!$A$2:$N$255,14,FALSE)=LEN(BB23),"GOOD","BAD")),""))</f>
        <v/>
      </c>
      <c r="CO23" s="526" t="str">
        <f t="shared" ca="1" si="18"/>
        <v/>
      </c>
      <c r="CP23" s="526" t="str">
        <f t="shared" ca="1" si="19"/>
        <v/>
      </c>
      <c r="CQ23" s="346"/>
      <c r="CR23" s="539"/>
    </row>
    <row r="24" spans="1:96" s="541" customFormat="1" x14ac:dyDescent="0.2">
      <c r="A24" s="534"/>
      <c r="B24" s="534"/>
      <c r="C24" s="534"/>
      <c r="D24" s="534"/>
      <c r="E24" s="534"/>
      <c r="F24" s="534"/>
      <c r="G24" s="347" t="s">
        <v>215</v>
      </c>
      <c r="H24" s="159" t="str">
        <f>IF('Supplier Details'!I24="","",'Supplier Details'!I24)</f>
        <v/>
      </c>
      <c r="I24" s="159"/>
      <c r="J24" s="160" t="str">
        <f>IF('Supplier Details'!K24="","",'Supplier Details'!K24)</f>
        <v/>
      </c>
      <c r="K24" s="161" t="str">
        <f ca="1">IF(OFFSET('Supplier Details'!J24,0,2)="","",UPPER(OFFSET('Supplier Details'!J24,0,2)))</f>
        <v/>
      </c>
      <c r="L24" s="160" t="str">
        <f ca="1">IF(OFFSET('Supplier Details'!J24,0,3)="","",OFFSET('Supplier Details'!J24,0,3))</f>
        <v/>
      </c>
      <c r="M24" s="348"/>
      <c r="N24" s="349"/>
      <c r="O24" s="160" t="str">
        <f>IF('Supplier Details'!Y24="","",'Supplier Details'!Y24)</f>
        <v/>
      </c>
      <c r="P24" s="165" t="str">
        <f ca="1">IF(OFFSET('Supplier Details'!X24,0,4)="","",OFFSET('Supplier Details'!X24,0,4))</f>
        <v/>
      </c>
      <c r="Q24" s="165" t="str">
        <f>IF('Supplier Details'!V24="","",'Supplier Details'!V24)</f>
        <v/>
      </c>
      <c r="R24" s="165" t="str">
        <f ca="1">IF(OFFSET('Supplier Details'!X24,0,6)="","",OFFSET('Supplier Details'!X24,0,6))</f>
        <v/>
      </c>
      <c r="S24" s="162" t="str">
        <f>IF('Supplier Details'!AA24="","",'Supplier Details'!AA24)</f>
        <v/>
      </c>
      <c r="T24" s="350"/>
      <c r="U24" s="163"/>
      <c r="V24" s="169"/>
      <c r="W24" s="169"/>
      <c r="X24" s="165" t="str">
        <f t="shared" ca="1" si="4"/>
        <v/>
      </c>
      <c r="Y24" s="166"/>
      <c r="Z24" s="166" t="str">
        <f ca="1">IF(AA24="","",IFERROR(IF(VLOOKUP(LEFT(AA24,2),IBAN!$C$2:$O$255,13,FALSE)=LEN(AA24),IFERROR(MID(AA24,VLOOKUP(LEFT(AA24,2),IBAN!$C$2:$O$255,11,FALSE),VLOOKUP(LEFT(AA24,2),IBAN!$C$2:$O$255,12,FALSE)),""),""),"IBAN is incorrect"))</f>
        <v/>
      </c>
      <c r="AA24" s="174" t="str">
        <f t="shared" ca="1" si="7"/>
        <v/>
      </c>
      <c r="AB24" s="174" t="str">
        <f t="shared" ca="1" si="8"/>
        <v/>
      </c>
      <c r="AC24" s="161"/>
      <c r="AD24" s="351" t="str">
        <f ca="1">IF(OFFSET(U24,0,3)="","",IFERROR(IF(VLOOKUP(OFFSET(U24,0,3),IBAN!$A$3:$S$255,19,FALSE)="Y",CONCATENATE(BG24,BH24),IF(VLOOKUP(OFFSET(U24,0,3),IBAN!$A$3:$X$255,24,FALSE)="","",VLOOKUP(OFFSET(U24,0,3),IBAN!$A$3:$X$255,24,FALSE))),""))</f>
        <v/>
      </c>
      <c r="AE24" s="161"/>
      <c r="AF24" s="161"/>
      <c r="AG24" s="166"/>
      <c r="AH24" s="169"/>
      <c r="AI24" s="163" t="str">
        <f>IF('Supplier Details'!AS24="","",'Supplier Details'!AS24)</f>
        <v/>
      </c>
      <c r="AJ24" s="163"/>
      <c r="AK24" s="352" t="str">
        <f ca="1">IFERROR(IF(OFFSET(U24,0,3)="","",IF(ISBLANK(VLOOKUP(OFFSET(U24,0,3),IBAN!$A$3:$AC$255,27,FALSE)),"",VLOOKUP(OFFSET(U24,0,3),IBAN!$A$3:$AC$255,27,FALSE))),"")</f>
        <v/>
      </c>
      <c r="AL24" s="166" t="str">
        <f ca="1">IFERROR(IF(OFFSET(U24,0,3)="","",IF(ISBLANK(VLOOKUP(OFFSET(U24,0,3),IBAN!$A$3:$AC$255,28,FALSE)),"",VLOOKUP(OFFSET(U24,0,3),IBAN!$A$3:$AC$255,28,FALSE))),"")</f>
        <v/>
      </c>
      <c r="AM24" s="161"/>
      <c r="AN24" s="166"/>
      <c r="AO24" s="166"/>
      <c r="AP24" s="353" t="str">
        <f ca="1">IF(AA24="","",IFERROR(MID(AA24,VLOOKUP(LEFT(AA24,2),IBAN!$C$2:$Q$255,14,FALSE),VLOOKUP(LEFT(AA24,2),IBAN!$C$2:$Q$255,15,FALSE)),""))</f>
        <v/>
      </c>
      <c r="AQ24" s="171"/>
      <c r="AR24" s="172"/>
      <c r="AS24" s="353"/>
      <c r="AT24" s="174" t="str">
        <f t="shared" ca="1" si="9"/>
        <v/>
      </c>
      <c r="AU24" s="174" t="str">
        <f t="shared" ca="1" si="10"/>
        <v/>
      </c>
      <c r="AV24" s="173"/>
      <c r="AW24" s="354"/>
      <c r="AX24" s="171" t="str">
        <f t="shared" si="11"/>
        <v/>
      </c>
      <c r="AY24" s="353"/>
      <c r="AZ24" s="173" t="str">
        <f ca="1">IF(OFFSET(AZ24,0,-12)="","",IFERROR(VLOOKUP(MID(OFFSET(AZ24,0,-12),5,2),Lists!$A$3:$B$256,2,FALSE),"incorrect Swift/BIC"))</f>
        <v/>
      </c>
      <c r="BA24" s="174" t="str">
        <f ca="1">IF(COUNTIF(Lists!A14:A266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24,0,-12),CHAR(32),""),CHAR(33),""),CHAR(34),""),CHAR(35),""),CHAR(36),""),CHAR(37),""),CHAR(38),""),CHAR(39),""),CHAR(40),""),CHAR(41),""),CHAR(42),""),CHAR(43),""),CHAR(44),""),CHAR(45),""),CHAR(46),""),CHAR(47),""),CHAR(58),""),CHAR(59),""),CHAR(60),""),CHAR(61),""),CHAR(62),""),CHAR(63),""),CHAR(64),""),CHAR(91),""),CHAR(92),""),CHAR(93),""),CHAR(94),""),CHAR(95),""),CHAR(96),""),CHAR(123),""),CHAR(124),""),CHAR(125),""),CHAR(126),""),CHAR(150),""),CHAR(160),""))),"")</f>
        <v/>
      </c>
      <c r="BB24" s="174" t="str">
        <f ca="1">IF(BA24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24,0,-13),CHAR(32),""),CHAR(33),""),CHAR(34),""),CHAR(35),""),CHAR(36),""),CHAR(37),""),CHAR(38),""),CHAR(39),""),CHAR(40),""),CHAR(41),""),CHAR(42),""),CHAR(43),""),CHAR(44),""),CHAR(45),""),CHAR(46),""),CHAR(47),""),CHAR(58),""),CHAR(59),""),CHAR(60),""),CHAR(61),""),CHAR(62),""),CHAR(63),""),CHAR(64),""),CHAR(91),""),CHAR(92),""),CHAR(93),""),CHAR(94),""),CHAR(95),""),CHAR(96),""),CHAR(123),""),CHAR(124),""),CHAR(125),""),CHAR(126),""),CHAR(150),""),CHAR(160),""))),
IFERROR(IF(VLOOKUP(LEFT(BA24,2),IBAN!$C$2:$O$255,13,FALSE)=LEN(BA24),IFERROR(MID(BA24,VLOOKUP(LEFT(BA24,2),IBAN!$C$2:$O$255,11,FALSE),VLOOKUP(LEFT(BA24,2),IBAN!$C$2:$O$255,12,FALSE)),""),"IBAN is incorrect"),"IBAN is incorrect"))</f>
        <v/>
      </c>
      <c r="BC24" s="354"/>
      <c r="BD24" s="173"/>
      <c r="BE24" s="173"/>
      <c r="BF24" s="174" t="str">
        <f t="shared" ca="1" si="12"/>
        <v/>
      </c>
      <c r="BG24" s="355" t="str">
        <f ca="1">IF(OFFSET(U24,0,3)="","",IFERROR(
IF(VLOOKUP(OFFSET(U24,0,3),IBAN!$A$3:$S$255,19,FALSE)="Y",
  IF(VLOOKUP(OFFSET(U24,0,3),IBAN!$A$3:$C$255,2,FALSE)="Y",
      IF(AA24="","",IF(VLOOKUP(LEFT(AA24,2),IBAN!$C$2:$O$255,13,FALSE)=LEN(AA24),MID(AA24,VLOOKUP(LEFT(AA24,2),IBAN!$C$2:$O$255,6,FALSE),VLOOKUP(LEFT(AA24,2),IBAN!$C$2:$O$255,7,FALSE)),"IBAN is incorrect")),
      IF(AB24="","",MID(AB24,VLOOKUP(OFFSET(U24,0,3), IBAN!$A$3:$O$255,8,FALSE), VLOOKUP(OFFSET(U24,0,3), IBAN!$A$3:$O$255,9,FALSE)))),
  MID(UPPER(CLEAN(SUBSTITUTE(SUBSTITUTE(SUBSTITUTE(SUBSTITUTE(SUBSTITUTE(SUBSTITUTE(SUBSTITUTE(SUBSTITUTE(SUBSTITUTE(SUBSTITUTE(OFFSET(U24,0,9)," ",""),"-",""),"–",""),".",""),"/",""),"_",""),"&amp;",""),"+",""),":",""),";",""))),VLOOKUP(OFFSET(U24,0,3),IBAN!$A$3:$W$255,20,FALSE),VLOOKUP(OFFSET(U24,0,3),IBAN!$A$3:$W$255,21,FALSE))),
""))</f>
        <v/>
      </c>
      <c r="BH24" s="174" t="str">
        <f ca="1">IF(OFFSET(U24,0,3)="","",IFERROR(
IF(VLOOKUP(OFFSET(U24,0,3),IBAN!$A$3:$S$255,19,FALSE)="Y",
  IF(VLOOKUP(OFFSET(U24,0,3),IBAN!$A$3:$C$255,2,FALSE)="Y",
      IF(AA24="","",IF(VLOOKUP(LEFT(AA24,2),IBAN!$C$2:$O$255,13,FALSE)=LEN(AA24),MID(AA24,VLOOKUP(LEFT(AA24,2),IBAN!$C$2:$O$255,8,FALSE),VLOOKUP(LEFT(AA24,2),IBAN!$C$2:$O$255,9,FALSE)),"")),
      IF(AB24="","",MID(AB24,VLOOKUP(OFFSET(U24,0,3), IBAN!$A$3:$O$255,10,FALSE), VLOOKUP(OFFSET(U24,0,3), IBAN!$A$3:$O$255,11,FALSE)))),
  IFERROR(MID(UPPER(CLEAN(SUBSTITUTE(SUBSTITUTE(SUBSTITUTE(SUBSTITUTE(SUBSTITUTE(SUBSTITUTE(SUBSTITUTE(SUBSTITUTE(SUBSTITUTE(SUBSTITUTE(OFFSET(U24,0,9)," ",""),"-",""),"–",""),".",""),"/",""),"_",""),"&amp;",""),"+",""),":",""),";",""))),VLOOKUP(OFFSET(U24,0,3),IBAN!$A$3:$W$255,22,FALSE),VLOOKUP(OFFSET(U24,0,3),IBAN!$A$3:$W$255,23,FALSE)),
        UPPER(CLEAN(SUBSTITUTE(SUBSTITUTE(SUBSTITUTE(SUBSTITUTE(SUBSTITUTE(SUBSTITUTE(SUBSTITUTE(SUBSTITUTE(SUBSTITUTE(SUBSTITUTE(OFFSET(U24,0,9)," ",""),"-",""),"–",""),".",""),"/",""),"_",""),"&amp;",""),"+",""),":",""),";",""))))),
""))</f>
        <v/>
      </c>
      <c r="BI24" s="174" t="str">
        <f t="shared" ca="1" si="13"/>
        <v/>
      </c>
      <c r="BJ24" s="174" t="str">
        <f t="shared" ca="1" si="14"/>
        <v/>
      </c>
      <c r="BK24" s="171"/>
      <c r="BL24" s="174" t="str">
        <f t="shared" ca="1" si="15"/>
        <v/>
      </c>
      <c r="BM24" s="174"/>
      <c r="BN24" s="173"/>
      <c r="BO24" s="173"/>
      <c r="BP24" s="174"/>
      <c r="BQ24" s="173"/>
      <c r="BR24" s="173" t="str">
        <f t="shared" ca="1" si="0"/>
        <v/>
      </c>
      <c r="BS24" s="173"/>
      <c r="BT24" s="173"/>
      <c r="BU24" s="173"/>
      <c r="BV24" s="354"/>
      <c r="BW24" s="356"/>
      <c r="BX24" s="356"/>
      <c r="BY24" s="173"/>
      <c r="BZ24" s="173"/>
      <c r="CA24" s="173"/>
      <c r="CB24" s="173"/>
      <c r="CC24" s="173" t="str">
        <f t="shared" ca="1" si="5"/>
        <v/>
      </c>
      <c r="CD24" s="173" t="str">
        <f t="shared" ca="1" si="6"/>
        <v/>
      </c>
      <c r="CE24" s="354"/>
      <c r="CF24" s="173" t="str">
        <f t="shared" ca="1" si="16"/>
        <v/>
      </c>
      <c r="CG24" s="173" t="str">
        <f t="shared" ca="1" si="17"/>
        <v/>
      </c>
      <c r="CH24" s="173"/>
      <c r="CI24" s="531" t="str">
        <f ca="1">IF(AA24="","",IFERROR(IF(VLOOKUP(LEFT(AA24,2),IBAN!$C$2:$O$255,13,FALSE)=LEN(AA24),IF(MOD(CONCATENATE(MOD(CONCATENATE(MOD(CONCATENATE(MOD(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24, LEN(AA24) - 4) &amp; LEFT(AA24,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24, LEN(AA24) - 4) &amp; LEFT(AA24,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24, LEN(AA24) - 4) &amp; LEFT(AA24,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24, LEN(AA24) - 4) &amp; LEFT(AA24, 4)),"A",10),"B",11),"C",12),"D",13),"E",14),"F",15),"G",16),"H",17),"I",18),"J",19),"K",20),"L",21),"M",22),"N",23),"O",24),"P",25),"Q",26),"R",27),"S",28),"T",29),"U",30),"V",31),"W",32),"X",33),"Y",34),"Z",35),39,12)),97)=1,"GOOD","BAD"),"Length incorrect"),"BAD"))</f>
        <v/>
      </c>
      <c r="CJ24" s="532" t="str">
        <f ca="1">IF(OR(AA24="",OFFSET(U24,0,3)=""),"",IF(SUMPRODUCT(--(ISNUMBER(SEARCH(Colonies,OFFSET(U24,0,3))))),"",IFERROR(IF(INDEX(IBAN!$A$3:$A$255,MATCH(LEFT(AA24,2),IBAN!$C$3:$C$255,0))=OFFSET(U24,0,3),"GOOD","BAD"),"BAD")))</f>
        <v/>
      </c>
      <c r="CK24" s="532" t="str">
        <f ca="1">IF(AB24="","",IFERROR(IF(VLOOKUP(OFFSET(U24,0,3),IBAN!$A$2:$N$255,14,FALSE)="","no criteria",IF(VLOOKUP(OFFSET(U24,0,3),IBAN!$A$2:$N$255,14,FALSE)=LEN(AB24),"GOOD",IF(OR(CO24="GOOD",CP24="GOOD"),"GOOD","BAD"))),""))</f>
        <v/>
      </c>
      <c r="CL24" s="533" t="str">
        <f ca="1">IF(BA24="","",IFERROR(IF(VLOOKUP(LEFT(BA24,2),IBAN!$C$2:$O$255,13,FALSE)=LEN(BA24),IF(MOD(CONCATENATE(MOD(CONCATENATE(MOD(CONCATENATE(MOD(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24, LEN(BA24) - 4) &amp; LEFT(BA24,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24, LEN(BA24) - 4) &amp; LEFT(BA24,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24, LEN(BA24) - 4) &amp; LEFT(BA24,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24, LEN(BA24) - 4) &amp; LEFT(BA24, 4)),"A",10),"B",11),"C",12),"D",13),"E",14),"F",15),"G",16),"H",17),"I",18),"J",19),"K",20),"L",21),"M",22),"N",23),"O",24),"P",25),"Q",26),"R",27),"S",28),"T",29),"U",30),"V",31),"W",32),"X",33),"Y",34),"Z",35),39,12)),97)=1,"GOOD","BAD"),"BAD"),"BAD"))</f>
        <v/>
      </c>
      <c r="CM24" s="533" t="str">
        <f ca="1">IF(OR(BA24="",AZ24=""),"",IF(SUMPRODUCT(--(ISNUMBER(SEARCH(Colonies,AZ24)))),"",IFERROR(IF(INDEX(IBAN!$A$3:$A$255,MATCH(LEFT(BA24,2),IBAN!$C$3:$C$255,0))=AZ24,"GOOD","BAD"),"BAD")))</f>
        <v/>
      </c>
      <c r="CN24" s="533" t="str">
        <f ca="1">IF(BB24="","",IFERROR(IF(VLOOKUP(AZ24,IBAN!$A$2:$N$255,14,FALSE)="","no criteria",IF(VLOOKUP(AZ24,IBAN!$A$2:$N$255,14,FALSE)=LEN(BB24),"GOOD","BAD")),""))</f>
        <v/>
      </c>
      <c r="CO24" s="532" t="str">
        <f t="shared" ca="1" si="18"/>
        <v/>
      </c>
      <c r="CP24" s="532" t="str">
        <f t="shared" ca="1" si="19"/>
        <v/>
      </c>
      <c r="CQ24" s="346"/>
      <c r="CR24" s="540"/>
    </row>
    <row r="25" spans="1:96" s="541" customFormat="1" x14ac:dyDescent="0.2">
      <c r="A25" s="534"/>
      <c r="B25" s="534"/>
      <c r="C25" s="534"/>
      <c r="D25" s="534"/>
      <c r="E25" s="534"/>
      <c r="F25" s="534"/>
      <c r="G25" s="184"/>
      <c r="H25" s="121" t="str">
        <f>IF('Supplier Details'!I25="","",'Supplier Details'!I25)</f>
        <v/>
      </c>
      <c r="I25" s="121"/>
      <c r="J25" s="122" t="str">
        <f>IF('Supplier Details'!K25="","",'Supplier Details'!K25)</f>
        <v/>
      </c>
      <c r="K25" s="123" t="str">
        <f ca="1">IF(OFFSET('Supplier Details'!J25,0,2)="","",UPPER(OFFSET('Supplier Details'!J25,0,2)))</f>
        <v/>
      </c>
      <c r="L25" s="122" t="str">
        <f ca="1">IF(OFFSET('Supplier Details'!J25,0,3)="","",OFFSET('Supplier Details'!J25,0,3))</f>
        <v/>
      </c>
      <c r="M25" s="348"/>
      <c r="N25" s="357"/>
      <c r="O25" s="122" t="str">
        <f>IF('Supplier Details'!Y25="","",'Supplier Details'!Y25)</f>
        <v/>
      </c>
      <c r="P25" s="126" t="str">
        <f ca="1">IF(OFFSET('Supplier Details'!X25,0,4)="","",OFFSET('Supplier Details'!X25,0,4))</f>
        <v/>
      </c>
      <c r="Q25" s="126" t="str">
        <f>IF('Supplier Details'!V25="","",'Supplier Details'!V25)</f>
        <v/>
      </c>
      <c r="R25" s="126" t="str">
        <f ca="1">IF(OFFSET('Supplier Details'!X25,0,6)="","",OFFSET('Supplier Details'!X25,0,6))</f>
        <v/>
      </c>
      <c r="S25" s="180" t="str">
        <f>IF('Supplier Details'!AA25="","",'Supplier Details'!AA25)</f>
        <v/>
      </c>
      <c r="T25" s="341"/>
      <c r="U25" s="124"/>
      <c r="V25" s="131"/>
      <c r="W25" s="131"/>
      <c r="X25" s="126" t="str">
        <f t="shared" ca="1" si="4"/>
        <v/>
      </c>
      <c r="Y25" s="127"/>
      <c r="Z25" s="127" t="str">
        <f ca="1">IF(AA25="","",IFERROR(IF(VLOOKUP(LEFT(AA25,2),IBAN!$C$2:$O$255,13,FALSE)=LEN(AA25),IFERROR(MID(AA25,VLOOKUP(LEFT(AA25,2),IBAN!$C$2:$O$255,11,FALSE),VLOOKUP(LEFT(AA25,2),IBAN!$C$2:$O$255,12,FALSE)),""),""),"IBAN is incorrect"))</f>
        <v/>
      </c>
      <c r="AA25" s="135" t="str">
        <f t="shared" ca="1" si="7"/>
        <v/>
      </c>
      <c r="AB25" s="135" t="str">
        <f t="shared" ca="1" si="8"/>
        <v/>
      </c>
      <c r="AC25" s="123"/>
      <c r="AD25" s="358" t="str">
        <f ca="1">IF(OFFSET(U25,0,3)="","",IFERROR(IF(VLOOKUP(OFFSET(U25,0,3),IBAN!$A$3:$S$255,19,FALSE)="Y",CONCATENATE(BG25,BH25),IF(VLOOKUP(OFFSET(U25,0,3),IBAN!$A$3:$X$255,24,FALSE)="","",VLOOKUP(OFFSET(U25,0,3),IBAN!$A$3:$X$255,24,FALSE))),""))</f>
        <v/>
      </c>
      <c r="AE25" s="123"/>
      <c r="AF25" s="123"/>
      <c r="AG25" s="127"/>
      <c r="AH25" s="131"/>
      <c r="AI25" s="124" t="str">
        <f>IF('Supplier Details'!AS25="","",'Supplier Details'!AS25)</f>
        <v/>
      </c>
      <c r="AJ25" s="124"/>
      <c r="AK25" s="359" t="str">
        <f ca="1">IFERROR(IF(OFFSET(U25,0,3)="","",IF(ISBLANK(VLOOKUP(OFFSET(U25,0,3),IBAN!$A$3:$AC$255,27,FALSE)),"",VLOOKUP(OFFSET(U25,0,3),IBAN!$A$3:$AC$255,27,FALSE))),"")</f>
        <v/>
      </c>
      <c r="AL25" s="127" t="str">
        <f ca="1">IFERROR(IF(OFFSET(U25,0,3)="","",IF(ISBLANK(VLOOKUP(OFFSET(U25,0,3),IBAN!$A$3:$AC$255,28,FALSE)),"",VLOOKUP(OFFSET(U25,0,3),IBAN!$A$3:$AC$255,28,FALSE))),"")</f>
        <v/>
      </c>
      <c r="AM25" s="123"/>
      <c r="AN25" s="127"/>
      <c r="AO25" s="127"/>
      <c r="AP25" s="360" t="str">
        <f ca="1">IF(AA25="","",IFERROR(MID(AA25,VLOOKUP(LEFT(AA25,2),IBAN!$C$2:$Q$255,14,FALSE),VLOOKUP(LEFT(AA25,2),IBAN!$C$2:$Q$255,15,FALSE)),""))</f>
        <v/>
      </c>
      <c r="AQ25" s="132"/>
      <c r="AR25" s="133"/>
      <c r="AS25" s="360"/>
      <c r="AT25" s="135" t="str">
        <f t="shared" ca="1" si="9"/>
        <v/>
      </c>
      <c r="AU25" s="135" t="str">
        <f t="shared" ca="1" si="10"/>
        <v/>
      </c>
      <c r="AV25" s="134"/>
      <c r="AW25" s="210"/>
      <c r="AX25" s="132" t="str">
        <f t="shared" si="11"/>
        <v/>
      </c>
      <c r="AY25" s="360"/>
      <c r="AZ25" s="134" t="str">
        <f ca="1">IF(OFFSET(AZ25,0,-12)="","",IFERROR(VLOOKUP(MID(OFFSET(AZ25,0,-12),5,2),Lists!$A$3:$B$256,2,FALSE),"incorrect Swift/BIC"))</f>
        <v/>
      </c>
      <c r="BA25" s="135" t="str">
        <f ca="1">IF(COUNTIF(Lists!A15:A267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25,0,-12),CHAR(32),""),CHAR(33),""),CHAR(34),""),CHAR(35),""),CHAR(36),""),CHAR(37),""),CHAR(38),""),CHAR(39),""),CHAR(40),""),CHAR(41),""),CHAR(42),""),CHAR(43),""),CHAR(44),""),CHAR(45),""),CHAR(46),""),CHAR(47),""),CHAR(58),""),CHAR(59),""),CHAR(60),""),CHAR(61),""),CHAR(62),""),CHAR(63),""),CHAR(64),""),CHAR(91),""),CHAR(92),""),CHAR(93),""),CHAR(94),""),CHAR(95),""),CHAR(96),""),CHAR(123),""),CHAR(124),""),CHAR(125),""),CHAR(126),""),CHAR(150),""),CHAR(160),""))),"")</f>
        <v/>
      </c>
      <c r="BB25" s="135" t="str">
        <f ca="1">IF(BA25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25,0,-13),CHAR(32),""),CHAR(33),""),CHAR(34),""),CHAR(35),""),CHAR(36),""),CHAR(37),""),CHAR(38),""),CHAR(39),""),CHAR(40),""),CHAR(41),""),CHAR(42),""),CHAR(43),""),CHAR(44),""),CHAR(45),""),CHAR(46),""),CHAR(47),""),CHAR(58),""),CHAR(59),""),CHAR(60),""),CHAR(61),""),CHAR(62),""),CHAR(63),""),CHAR(64),""),CHAR(91),""),CHAR(92),""),CHAR(93),""),CHAR(94),""),CHAR(95),""),CHAR(96),""),CHAR(123),""),CHAR(124),""),CHAR(125),""),CHAR(126),""),CHAR(150),""),CHAR(160),""))),
IFERROR(IF(VLOOKUP(LEFT(BA25,2),IBAN!$C$2:$O$255,13,FALSE)=LEN(BA25),IFERROR(MID(BA25,VLOOKUP(LEFT(BA25,2),IBAN!$C$2:$O$255,11,FALSE),VLOOKUP(LEFT(BA25,2),IBAN!$C$2:$O$255,12,FALSE)),""),"IBAN is incorrect"),"IBAN is incorrect"))</f>
        <v/>
      </c>
      <c r="BC25" s="210"/>
      <c r="BD25" s="134"/>
      <c r="BE25" s="134"/>
      <c r="BF25" s="135" t="str">
        <f t="shared" ca="1" si="12"/>
        <v/>
      </c>
      <c r="BG25" s="361" t="str">
        <f ca="1">IF(OFFSET(U25,0,3)="","",IFERROR(
IF(VLOOKUP(OFFSET(U25,0,3),IBAN!$A$3:$S$255,19,FALSE)="Y",
  IF(VLOOKUP(OFFSET(U25,0,3),IBAN!$A$3:$C$255,2,FALSE)="Y",
      IF(AA25="","",IF(VLOOKUP(LEFT(AA25,2),IBAN!$C$2:$O$255,13,FALSE)=LEN(AA25),MID(AA25,VLOOKUP(LEFT(AA25,2),IBAN!$C$2:$O$255,6,FALSE),VLOOKUP(LEFT(AA25,2),IBAN!$C$2:$O$255,7,FALSE)),"IBAN is incorrect")),
      IF(AB25="","",MID(AB25,VLOOKUP(OFFSET(U25,0,3), IBAN!$A$3:$O$255,8,FALSE), VLOOKUP(OFFSET(U25,0,3), IBAN!$A$3:$O$255,9,FALSE)))),
  MID(UPPER(CLEAN(SUBSTITUTE(SUBSTITUTE(SUBSTITUTE(SUBSTITUTE(SUBSTITUTE(SUBSTITUTE(SUBSTITUTE(SUBSTITUTE(SUBSTITUTE(SUBSTITUTE(OFFSET(U25,0,9)," ",""),"-",""),"–",""),".",""),"/",""),"_",""),"&amp;",""),"+",""),":",""),";",""))),VLOOKUP(OFFSET(U25,0,3),IBAN!$A$3:$W$255,20,FALSE),VLOOKUP(OFFSET(U25,0,3),IBAN!$A$3:$W$255,21,FALSE))),
""))</f>
        <v/>
      </c>
      <c r="BH25" s="135" t="str">
        <f ca="1">IF(OFFSET(U25,0,3)="","",IFERROR(
IF(VLOOKUP(OFFSET(U25,0,3),IBAN!$A$3:$S$255,19,FALSE)="Y",
  IF(VLOOKUP(OFFSET(U25,0,3),IBAN!$A$3:$C$255,2,FALSE)="Y",
      IF(AA25="","",IF(VLOOKUP(LEFT(AA25,2),IBAN!$C$2:$O$255,13,FALSE)=LEN(AA25),MID(AA25,VLOOKUP(LEFT(AA25,2),IBAN!$C$2:$O$255,8,FALSE),VLOOKUP(LEFT(AA25,2),IBAN!$C$2:$O$255,9,FALSE)),"")),
      IF(AB25="","",MID(AB25,VLOOKUP(OFFSET(U25,0,3), IBAN!$A$3:$O$255,10,FALSE), VLOOKUP(OFFSET(U25,0,3), IBAN!$A$3:$O$255,11,FALSE)))),
  IFERROR(MID(UPPER(CLEAN(SUBSTITUTE(SUBSTITUTE(SUBSTITUTE(SUBSTITUTE(SUBSTITUTE(SUBSTITUTE(SUBSTITUTE(SUBSTITUTE(SUBSTITUTE(SUBSTITUTE(OFFSET(U25,0,9)," ",""),"-",""),"–",""),".",""),"/",""),"_",""),"&amp;",""),"+",""),":",""),";",""))),VLOOKUP(OFFSET(U25,0,3),IBAN!$A$3:$W$255,22,FALSE),VLOOKUP(OFFSET(U25,0,3),IBAN!$A$3:$W$255,23,FALSE)),
        UPPER(CLEAN(SUBSTITUTE(SUBSTITUTE(SUBSTITUTE(SUBSTITUTE(SUBSTITUTE(SUBSTITUTE(SUBSTITUTE(SUBSTITUTE(SUBSTITUTE(SUBSTITUTE(OFFSET(U25,0,9)," ",""),"-",""),"–",""),".",""),"/",""),"_",""),"&amp;",""),"+",""),":",""),";",""))))),
""))</f>
        <v/>
      </c>
      <c r="BI25" s="135" t="str">
        <f t="shared" ca="1" si="13"/>
        <v/>
      </c>
      <c r="BJ25" s="135" t="str">
        <f t="shared" ca="1" si="14"/>
        <v/>
      </c>
      <c r="BK25" s="132"/>
      <c r="BL25" s="135" t="str">
        <f t="shared" ca="1" si="15"/>
        <v/>
      </c>
      <c r="BM25" s="135"/>
      <c r="BN25" s="134"/>
      <c r="BO25" s="134"/>
      <c r="BP25" s="135"/>
      <c r="BQ25" s="134"/>
      <c r="BR25" s="134" t="str">
        <f t="shared" ca="1" si="0"/>
        <v/>
      </c>
      <c r="BS25" s="134"/>
      <c r="BT25" s="134"/>
      <c r="BU25" s="134"/>
      <c r="BV25" s="210"/>
      <c r="BW25" s="137"/>
      <c r="BX25" s="137"/>
      <c r="BY25" s="134"/>
      <c r="BZ25" s="134"/>
      <c r="CA25" s="134"/>
      <c r="CB25" s="134"/>
      <c r="CC25" s="134" t="str">
        <f t="shared" ca="1" si="5"/>
        <v/>
      </c>
      <c r="CD25" s="134" t="str">
        <f t="shared" ca="1" si="6"/>
        <v/>
      </c>
      <c r="CE25" s="210"/>
      <c r="CF25" s="134" t="str">
        <f t="shared" ca="1" si="16"/>
        <v/>
      </c>
      <c r="CG25" s="134" t="str">
        <f t="shared" ca="1" si="17"/>
        <v/>
      </c>
      <c r="CH25" s="134"/>
      <c r="CI25" s="526" t="str">
        <f ca="1">IF(AA25="","",IFERROR(IF(VLOOKUP(LEFT(AA25,2),IBAN!$C$2:$O$255,13,FALSE)=LEN(AA25),IF(MOD(CONCATENATE(MOD(CONCATENATE(MOD(CONCATENATE(MOD(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25, LEN(AA25) - 4) &amp; LEFT(AA25,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25, LEN(AA25) - 4) &amp; LEFT(AA25,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25, LEN(AA25) - 4) &amp; LEFT(AA25,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25, LEN(AA25) - 4) &amp; LEFT(AA25, 4)),"A",10),"B",11),"C",12),"D",13),"E",14),"F",15),"G",16),"H",17),"I",18),"J",19),"K",20),"L",21),"M",22),"N",23),"O",24),"P",25),"Q",26),"R",27),"S",28),"T",29),"U",30),"V",31),"W",32),"X",33),"Y",34),"Z",35),39,12)),97)=1,"GOOD","BAD"),"Length incorrect"),"BAD"))</f>
        <v/>
      </c>
      <c r="CJ25" s="526" t="str">
        <f ca="1">IF(OR(AA25="",OFFSET(U25,0,3)=""),"",IF(SUMPRODUCT(--(ISNUMBER(SEARCH(Colonies,OFFSET(U25,0,3))))),"",IFERROR(IF(INDEX(IBAN!$A$3:$A$255,MATCH(LEFT(AA25,2),IBAN!$C$3:$C$255,0))=OFFSET(U25,0,3),"GOOD","BAD"),"BAD")))</f>
        <v/>
      </c>
      <c r="CK25" s="526" t="str">
        <f ca="1">IF(AB25="","",IFERROR(IF(VLOOKUP(OFFSET(U25,0,3),IBAN!$A$2:$N$255,14,FALSE)="","no criteria",IF(VLOOKUP(OFFSET(U25,0,3),IBAN!$A$2:$N$255,14,FALSE)=LEN(AB25),"GOOD",IF(OR(CO25="GOOD",CP25="GOOD"),"GOOD","BAD"))),""))</f>
        <v/>
      </c>
      <c r="CL25" s="527" t="str">
        <f ca="1">IF(BA25="","",IFERROR(IF(VLOOKUP(LEFT(BA25,2),IBAN!$C$2:$O$255,13,FALSE)=LEN(BA25),IF(MOD(CONCATENATE(MOD(CONCATENATE(MOD(CONCATENATE(MOD(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25, LEN(BA25) - 4) &amp; LEFT(BA25,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25, LEN(BA25) - 4) &amp; LEFT(BA25,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25, LEN(BA25) - 4) &amp; LEFT(BA25,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25, LEN(BA25) - 4) &amp; LEFT(BA25, 4)),"A",10),"B",11),"C",12),"D",13),"E",14),"F",15),"G",16),"H",17),"I",18),"J",19),"K",20),"L",21),"M",22),"N",23),"O",24),"P",25),"Q",26),"R",27),"S",28),"T",29),"U",30),"V",31),"W",32),"X",33),"Y",34),"Z",35),39,12)),97)=1,"GOOD","BAD"),"BAD"),"BAD"))</f>
        <v/>
      </c>
      <c r="CM25" s="527" t="str">
        <f ca="1">IF(OR(BA25="",AZ25=""),"",IF(SUMPRODUCT(--(ISNUMBER(SEARCH(Colonies,AZ25)))),"",IFERROR(IF(INDEX(IBAN!$A$3:$A$255,MATCH(LEFT(BA25,2),IBAN!$C$3:$C$255,0))=AZ25,"GOOD","BAD"),"BAD")))</f>
        <v/>
      </c>
      <c r="CN25" s="527" t="str">
        <f ca="1">IF(BB25="","",IFERROR(IF(VLOOKUP(AZ25,IBAN!$A$2:$N$255,14,FALSE)="","no criteria",IF(VLOOKUP(AZ25,IBAN!$A$2:$N$255,14,FALSE)=LEN(BB25),"GOOD","BAD")),""))</f>
        <v/>
      </c>
      <c r="CO25" s="526" t="str">
        <f t="shared" ca="1" si="18"/>
        <v/>
      </c>
      <c r="CP25" s="526" t="str">
        <f t="shared" ca="1" si="19"/>
        <v/>
      </c>
      <c r="CQ25" s="346"/>
      <c r="CR25" s="539"/>
    </row>
    <row r="26" spans="1:96" s="541" customFormat="1" x14ac:dyDescent="0.2">
      <c r="A26" s="534"/>
      <c r="B26" s="534"/>
      <c r="C26" s="534"/>
      <c r="D26" s="534"/>
      <c r="E26" s="534"/>
      <c r="F26" s="534"/>
      <c r="G26" s="155"/>
      <c r="H26" s="141" t="str">
        <f>IF('Supplier Details'!I26="","",'Supplier Details'!I26)</f>
        <v/>
      </c>
      <c r="I26" s="141"/>
      <c r="J26" s="142" t="str">
        <f>IF('Supplier Details'!K26="","",'Supplier Details'!K26)</f>
        <v/>
      </c>
      <c r="K26" s="143" t="str">
        <f ca="1">IF(OFFSET('Supplier Details'!J26,0,2)="","",UPPER(OFFSET('Supplier Details'!J26,0,2)))</f>
        <v/>
      </c>
      <c r="L26" s="142" t="str">
        <f ca="1">IF(OFFSET('Supplier Details'!J26,0,3)="","",OFFSET('Supplier Details'!J26,0,3))</f>
        <v/>
      </c>
      <c r="M26" s="341"/>
      <c r="N26" s="141"/>
      <c r="O26" s="142" t="str">
        <f>IF('Supplier Details'!Y26="","",'Supplier Details'!Y26)</f>
        <v/>
      </c>
      <c r="P26" s="129" t="str">
        <f ca="1">IF(OFFSET('Supplier Details'!X26,0,4)="","",OFFSET('Supplier Details'!X26,0,4))</f>
        <v/>
      </c>
      <c r="Q26" s="129" t="str">
        <f>IF('Supplier Details'!V26="","",'Supplier Details'!V26)</f>
        <v/>
      </c>
      <c r="R26" s="129" t="str">
        <f ca="1">IF(OFFSET('Supplier Details'!X26,0,6)="","",OFFSET('Supplier Details'!X26,0,6))</f>
        <v/>
      </c>
      <c r="S26" s="144" t="str">
        <f>IF('Supplier Details'!AA26="","",'Supplier Details'!AA26)</f>
        <v/>
      </c>
      <c r="T26" s="341"/>
      <c r="U26" s="145"/>
      <c r="V26" s="149"/>
      <c r="W26" s="149"/>
      <c r="X26" s="129" t="str">
        <f t="shared" ca="1" si="4"/>
        <v/>
      </c>
      <c r="Y26" s="147"/>
      <c r="Z26" s="147" t="str">
        <f ca="1">IF(AA26="","",IFERROR(IF(VLOOKUP(LEFT(AA26,2),IBAN!$C$2:$O$255,13,FALSE)=LEN(AA26),IFERROR(MID(AA26,VLOOKUP(LEFT(AA26,2),IBAN!$C$2:$O$255,11,FALSE),VLOOKUP(LEFT(AA26,2),IBAN!$C$2:$O$255,12,FALSE)),""),""),"IBAN is incorrect"))</f>
        <v/>
      </c>
      <c r="AA26" s="152" t="str">
        <f t="shared" ca="1" si="7"/>
        <v/>
      </c>
      <c r="AB26" s="152" t="str">
        <f t="shared" ca="1" si="8"/>
        <v/>
      </c>
      <c r="AC26" s="143"/>
      <c r="AD26" s="342" t="str">
        <f ca="1">IF(OFFSET(U26,0,3)="","",IFERROR(IF(VLOOKUP(OFFSET(U26,0,3),IBAN!$A$3:$S$255,19,FALSE)="Y",CONCATENATE(BG26,BH26),IF(VLOOKUP(OFFSET(U26,0,3),IBAN!$A$3:$X$255,24,FALSE)="","",VLOOKUP(OFFSET(U26,0,3),IBAN!$A$3:$X$255,24,FALSE))),""))</f>
        <v/>
      </c>
      <c r="AE26" s="143"/>
      <c r="AF26" s="143"/>
      <c r="AG26" s="147"/>
      <c r="AH26" s="149"/>
      <c r="AI26" s="145" t="str">
        <f>IF('Supplier Details'!AS26="","",'Supplier Details'!AS26)</f>
        <v/>
      </c>
      <c r="AJ26" s="145"/>
      <c r="AK26" s="343" t="str">
        <f ca="1">IFERROR(IF(OFFSET(U26,0,3)="","",IF(ISBLANK(VLOOKUP(OFFSET(U26,0,3),IBAN!$A$3:$AC$255,27,FALSE)),"",VLOOKUP(OFFSET(U26,0,3),IBAN!$A$3:$AC$255,27,FALSE))),"")</f>
        <v/>
      </c>
      <c r="AL26" s="147" t="str">
        <f ca="1">IFERROR(IF(OFFSET(U26,0,3)="","",IF(ISBLANK(VLOOKUP(OFFSET(U26,0,3),IBAN!$A$3:$AC$255,28,FALSE)),"",VLOOKUP(OFFSET(U26,0,3),IBAN!$A$3:$AC$255,28,FALSE))),"")</f>
        <v/>
      </c>
      <c r="AM26" s="143"/>
      <c r="AN26" s="147"/>
      <c r="AO26" s="147"/>
      <c r="AP26" s="344" t="str">
        <f ca="1">IF(AA26="","",IFERROR(MID(AA26,VLOOKUP(LEFT(AA26,2),IBAN!$C$2:$Q$255,14,FALSE),VLOOKUP(LEFT(AA26,2),IBAN!$C$2:$Q$255,15,FALSE)),""))</f>
        <v/>
      </c>
      <c r="AQ26" s="150"/>
      <c r="AR26" s="151"/>
      <c r="AS26" s="344"/>
      <c r="AT26" s="152" t="str">
        <f t="shared" ca="1" si="9"/>
        <v/>
      </c>
      <c r="AU26" s="152" t="str">
        <f t="shared" ca="1" si="10"/>
        <v/>
      </c>
      <c r="AV26" s="136"/>
      <c r="AW26" s="210"/>
      <c r="AX26" s="150" t="str">
        <f t="shared" si="11"/>
        <v/>
      </c>
      <c r="AY26" s="344"/>
      <c r="AZ26" s="136" t="str">
        <f ca="1">IF(OFFSET(AZ26,0,-12)="","",IFERROR(VLOOKUP(MID(OFFSET(AZ26,0,-12),5,2),Lists!$A$3:$B$256,2,FALSE),"incorrect Swift/BIC"))</f>
        <v/>
      </c>
      <c r="BA26" s="152" t="str">
        <f ca="1">IF(COUNTIF(Lists!A16:A268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26,0,-12),CHAR(32),""),CHAR(33),""),CHAR(34),""),CHAR(35),""),CHAR(36),""),CHAR(37),""),CHAR(38),""),CHAR(39),""),CHAR(40),""),CHAR(41),""),CHAR(42),""),CHAR(43),""),CHAR(44),""),CHAR(45),""),CHAR(46),""),CHAR(47),""),CHAR(58),""),CHAR(59),""),CHAR(60),""),CHAR(61),""),CHAR(62),""),CHAR(63),""),CHAR(64),""),CHAR(91),""),CHAR(92),""),CHAR(93),""),CHAR(94),""),CHAR(95),""),CHAR(96),""),CHAR(123),""),CHAR(124),""),CHAR(125),""),CHAR(126),""),CHAR(150),""),CHAR(160),""))),"")</f>
        <v/>
      </c>
      <c r="BB26" s="152" t="str">
        <f ca="1">IF(BA26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26,0,-13),CHAR(32),""),CHAR(33),""),CHAR(34),""),CHAR(35),""),CHAR(36),""),CHAR(37),""),CHAR(38),""),CHAR(39),""),CHAR(40),""),CHAR(41),""),CHAR(42),""),CHAR(43),""),CHAR(44),""),CHAR(45),""),CHAR(46),""),CHAR(47),""),CHAR(58),""),CHAR(59),""),CHAR(60),""),CHAR(61),""),CHAR(62),""),CHAR(63),""),CHAR(64),""),CHAR(91),""),CHAR(92),""),CHAR(93),""),CHAR(94),""),CHAR(95),""),CHAR(96),""),CHAR(123),""),CHAR(124),""),CHAR(125),""),CHAR(126),""),CHAR(150),""),CHAR(160),""))),
IFERROR(IF(VLOOKUP(LEFT(BA26,2),IBAN!$C$2:$O$255,13,FALSE)=LEN(BA26),IFERROR(MID(BA26,VLOOKUP(LEFT(BA26,2),IBAN!$C$2:$O$255,11,FALSE),VLOOKUP(LEFT(BA26,2),IBAN!$C$2:$O$255,12,FALSE)),""),"IBAN is incorrect"),"IBAN is incorrect"))</f>
        <v/>
      </c>
      <c r="BC26" s="210"/>
      <c r="BD26" s="136"/>
      <c r="BE26" s="136"/>
      <c r="BF26" s="152" t="str">
        <f t="shared" ca="1" si="12"/>
        <v/>
      </c>
      <c r="BG26" s="345" t="str">
        <f ca="1">IF(OFFSET(U26,0,3)="","",IFERROR(
IF(VLOOKUP(OFFSET(U26,0,3),IBAN!$A$3:$S$255,19,FALSE)="Y",
  IF(VLOOKUP(OFFSET(U26,0,3),IBAN!$A$3:$C$255,2,FALSE)="Y",
      IF(AA26="","",IF(VLOOKUP(LEFT(AA26,2),IBAN!$C$2:$O$255,13,FALSE)=LEN(AA26),MID(AA26,VLOOKUP(LEFT(AA26,2),IBAN!$C$2:$O$255,6,FALSE),VLOOKUP(LEFT(AA26,2),IBAN!$C$2:$O$255,7,FALSE)),"IBAN is incorrect")),
      IF(AB26="","",MID(AB26,VLOOKUP(OFFSET(U26,0,3), IBAN!$A$3:$O$255,8,FALSE), VLOOKUP(OFFSET(U26,0,3), IBAN!$A$3:$O$255,9,FALSE)))),
  MID(UPPER(CLEAN(SUBSTITUTE(SUBSTITUTE(SUBSTITUTE(SUBSTITUTE(SUBSTITUTE(SUBSTITUTE(SUBSTITUTE(SUBSTITUTE(SUBSTITUTE(SUBSTITUTE(OFFSET(U26,0,9)," ",""),"-",""),"–",""),".",""),"/",""),"_",""),"&amp;",""),"+",""),":",""),";",""))),VLOOKUP(OFFSET(U26,0,3),IBAN!$A$3:$W$255,20,FALSE),VLOOKUP(OFFSET(U26,0,3),IBAN!$A$3:$W$255,21,FALSE))),
""))</f>
        <v/>
      </c>
      <c r="BH26" s="152" t="str">
        <f ca="1">IF(OFFSET(U26,0,3)="","",IFERROR(
IF(VLOOKUP(OFFSET(U26,0,3),IBAN!$A$3:$S$255,19,FALSE)="Y",
  IF(VLOOKUP(OFFSET(U26,0,3),IBAN!$A$3:$C$255,2,FALSE)="Y",
      IF(AA26="","",IF(VLOOKUP(LEFT(AA26,2),IBAN!$C$2:$O$255,13,FALSE)=LEN(AA26),MID(AA26,VLOOKUP(LEFT(AA26,2),IBAN!$C$2:$O$255,8,FALSE),VLOOKUP(LEFT(AA26,2),IBAN!$C$2:$O$255,9,FALSE)),"")),
      IF(AB26="","",MID(AB26,VLOOKUP(OFFSET(U26,0,3), IBAN!$A$3:$O$255,10,FALSE), VLOOKUP(OFFSET(U26,0,3), IBAN!$A$3:$O$255,11,FALSE)))),
  IFERROR(MID(UPPER(CLEAN(SUBSTITUTE(SUBSTITUTE(SUBSTITUTE(SUBSTITUTE(SUBSTITUTE(SUBSTITUTE(SUBSTITUTE(SUBSTITUTE(SUBSTITUTE(SUBSTITUTE(OFFSET(U26,0,9)," ",""),"-",""),"–",""),".",""),"/",""),"_",""),"&amp;",""),"+",""),":",""),";",""))),VLOOKUP(OFFSET(U26,0,3),IBAN!$A$3:$W$255,22,FALSE),VLOOKUP(OFFSET(U26,0,3),IBAN!$A$3:$W$255,23,FALSE)),
        UPPER(CLEAN(SUBSTITUTE(SUBSTITUTE(SUBSTITUTE(SUBSTITUTE(SUBSTITUTE(SUBSTITUTE(SUBSTITUTE(SUBSTITUTE(SUBSTITUTE(SUBSTITUTE(OFFSET(U26,0,9)," ",""),"-",""),"–",""),".",""),"/",""),"_",""),"&amp;",""),"+",""),":",""),";",""))))),
""))</f>
        <v/>
      </c>
      <c r="BI26" s="152" t="str">
        <f t="shared" ca="1" si="13"/>
        <v/>
      </c>
      <c r="BJ26" s="152" t="str">
        <f t="shared" ca="1" si="14"/>
        <v/>
      </c>
      <c r="BK26" s="150"/>
      <c r="BL26" s="152" t="str">
        <f t="shared" ca="1" si="15"/>
        <v/>
      </c>
      <c r="BM26" s="152"/>
      <c r="BN26" s="136"/>
      <c r="BO26" s="136"/>
      <c r="BP26" s="152"/>
      <c r="BQ26" s="136"/>
      <c r="BR26" s="136" t="str">
        <f t="shared" ca="1" si="0"/>
        <v/>
      </c>
      <c r="BS26" s="136"/>
      <c r="BT26" s="136"/>
      <c r="BU26" s="136"/>
      <c r="BV26" s="210"/>
      <c r="BW26" s="153"/>
      <c r="BX26" s="153"/>
      <c r="BY26" s="136"/>
      <c r="BZ26" s="136"/>
      <c r="CA26" s="136"/>
      <c r="CB26" s="136"/>
      <c r="CC26" s="136" t="str">
        <f t="shared" ca="1" si="5"/>
        <v/>
      </c>
      <c r="CD26" s="136" t="str">
        <f t="shared" ca="1" si="6"/>
        <v/>
      </c>
      <c r="CE26" s="210"/>
      <c r="CF26" s="136" t="str">
        <f t="shared" ca="1" si="16"/>
        <v/>
      </c>
      <c r="CG26" s="136" t="str">
        <f t="shared" ca="1" si="17"/>
        <v/>
      </c>
      <c r="CH26" s="136"/>
      <c r="CI26" s="526" t="str">
        <f ca="1">IF(AA26="","",IFERROR(IF(VLOOKUP(LEFT(AA26,2),IBAN!$C$2:$O$255,13,FALSE)=LEN(AA26),IF(MOD(CONCATENATE(MOD(CONCATENATE(MOD(CONCATENATE(MOD(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26, LEN(AA26) - 4) &amp; LEFT(AA26,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26, LEN(AA26) - 4) &amp; LEFT(AA26,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26, LEN(AA26) - 4) &amp; LEFT(AA26,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26, LEN(AA26) - 4) &amp; LEFT(AA26, 4)),"A",10),"B",11),"C",12),"D",13),"E",14),"F",15),"G",16),"H",17),"I",18),"J",19),"K",20),"L",21),"M",22),"N",23),"O",24),"P",25),"Q",26),"R",27),"S",28),"T",29),"U",30),"V",31),"W",32),"X",33),"Y",34),"Z",35),39,12)),97)=1,"GOOD","BAD"),"Length incorrect"),"BAD"))</f>
        <v/>
      </c>
      <c r="CJ26" s="526" t="str">
        <f ca="1">IF(OR(AA26="",OFFSET(U26,0,3)=""),"",IF(SUMPRODUCT(--(ISNUMBER(SEARCH(Colonies,OFFSET(U26,0,3))))),"",IFERROR(IF(INDEX(IBAN!$A$3:$A$255,MATCH(LEFT(AA26,2),IBAN!$C$3:$C$255,0))=OFFSET(U26,0,3),"GOOD","BAD"),"BAD")))</f>
        <v/>
      </c>
      <c r="CK26" s="526" t="str">
        <f ca="1">IF(AB26="","",IFERROR(IF(VLOOKUP(OFFSET(U26,0,3),IBAN!$A$2:$N$255,14,FALSE)="","no criteria",IF(VLOOKUP(OFFSET(U26,0,3),IBAN!$A$2:$N$255,14,FALSE)=LEN(AB26),"GOOD",IF(OR(CO26="GOOD",CP26="GOOD"),"GOOD","BAD"))),""))</f>
        <v/>
      </c>
      <c r="CL26" s="527" t="str">
        <f ca="1">IF(BA26="","",IFERROR(IF(VLOOKUP(LEFT(BA26,2),IBAN!$C$2:$O$255,13,FALSE)=LEN(BA26),IF(MOD(CONCATENATE(MOD(CONCATENATE(MOD(CONCATENATE(MOD(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26, LEN(BA26) - 4) &amp; LEFT(BA26,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26, LEN(BA26) - 4) &amp; LEFT(BA26,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26, LEN(BA26) - 4) &amp; LEFT(BA26,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26, LEN(BA26) - 4) &amp; LEFT(BA26, 4)),"A",10),"B",11),"C",12),"D",13),"E",14),"F",15),"G",16),"H",17),"I",18),"J",19),"K",20),"L",21),"M",22),"N",23),"O",24),"P",25),"Q",26),"R",27),"S",28),"T",29),"U",30),"V",31),"W",32),"X",33),"Y",34),"Z",35),39,12)),97)=1,"GOOD","BAD"),"BAD"),"BAD"))</f>
        <v/>
      </c>
      <c r="CM26" s="527" t="str">
        <f ca="1">IF(OR(BA26="",AZ26=""),"",IF(SUMPRODUCT(--(ISNUMBER(SEARCH(Colonies,AZ26)))),"",IFERROR(IF(INDEX(IBAN!$A$3:$A$255,MATCH(LEFT(BA26,2),IBAN!$C$3:$C$255,0))=AZ26,"GOOD","BAD"),"BAD")))</f>
        <v/>
      </c>
      <c r="CN26" s="527" t="str">
        <f ca="1">IF(BB26="","",IFERROR(IF(VLOOKUP(AZ26,IBAN!$A$2:$N$255,14,FALSE)="","no criteria",IF(VLOOKUP(AZ26,IBAN!$A$2:$N$255,14,FALSE)=LEN(BB26),"GOOD","BAD")),""))</f>
        <v/>
      </c>
      <c r="CO26" s="526" t="str">
        <f t="shared" ca="1" si="18"/>
        <v/>
      </c>
      <c r="CP26" s="526" t="str">
        <f t="shared" ca="1" si="19"/>
        <v/>
      </c>
      <c r="CQ26" s="346"/>
      <c r="CR26" s="539"/>
    </row>
    <row r="27" spans="1:96" s="541" customFormat="1" x14ac:dyDescent="0.2">
      <c r="A27" s="534"/>
      <c r="B27" s="534"/>
      <c r="C27" s="534"/>
      <c r="D27" s="534"/>
      <c r="E27" s="534"/>
      <c r="F27" s="534"/>
      <c r="G27" s="155"/>
      <c r="H27" s="141" t="str">
        <f>IF('Supplier Details'!I27="","",'Supplier Details'!I27)</f>
        <v/>
      </c>
      <c r="I27" s="141"/>
      <c r="J27" s="142" t="str">
        <f>IF('Supplier Details'!K27="","",'Supplier Details'!K27)</f>
        <v/>
      </c>
      <c r="K27" s="143" t="str">
        <f ca="1">IF(OFFSET('Supplier Details'!J27,0,2)="","",UPPER(OFFSET('Supplier Details'!J27,0,2)))</f>
        <v/>
      </c>
      <c r="L27" s="142" t="str">
        <f ca="1">IF(OFFSET('Supplier Details'!J27,0,3)="","",OFFSET('Supplier Details'!J27,0,3))</f>
        <v/>
      </c>
      <c r="M27" s="341"/>
      <c r="N27" s="141"/>
      <c r="O27" s="142" t="str">
        <f>IF('Supplier Details'!Y27="","",'Supplier Details'!Y27)</f>
        <v/>
      </c>
      <c r="P27" s="129" t="str">
        <f ca="1">IF(OFFSET('Supplier Details'!X27,0,4)="","",OFFSET('Supplier Details'!X27,0,4))</f>
        <v/>
      </c>
      <c r="Q27" s="129" t="str">
        <f>IF('Supplier Details'!V27="","",'Supplier Details'!V27)</f>
        <v/>
      </c>
      <c r="R27" s="129" t="str">
        <f ca="1">IF(OFFSET('Supplier Details'!X27,0,6)="","",OFFSET('Supplier Details'!X27,0,6))</f>
        <v/>
      </c>
      <c r="S27" s="144" t="str">
        <f>IF('Supplier Details'!AA27="","",'Supplier Details'!AA27)</f>
        <v/>
      </c>
      <c r="T27" s="341"/>
      <c r="U27" s="145"/>
      <c r="V27" s="149"/>
      <c r="W27" s="149"/>
      <c r="X27" s="129" t="str">
        <f t="shared" ca="1" si="4"/>
        <v/>
      </c>
      <c r="Y27" s="147"/>
      <c r="Z27" s="147" t="str">
        <f ca="1">IF(AA27="","",IFERROR(IF(VLOOKUP(LEFT(AA27,2),IBAN!$C$2:$O$255,13,FALSE)=LEN(AA27),IFERROR(MID(AA27,VLOOKUP(LEFT(AA27,2),IBAN!$C$2:$O$255,11,FALSE),VLOOKUP(LEFT(AA27,2),IBAN!$C$2:$O$255,12,FALSE)),""),""),"IBAN is incorrect"))</f>
        <v/>
      </c>
      <c r="AA27" s="152" t="str">
        <f t="shared" ca="1" si="7"/>
        <v/>
      </c>
      <c r="AB27" s="152" t="str">
        <f t="shared" ca="1" si="8"/>
        <v/>
      </c>
      <c r="AC27" s="143"/>
      <c r="AD27" s="342" t="str">
        <f ca="1">IF(OFFSET(U27,0,3)="","",IFERROR(IF(VLOOKUP(OFFSET(U27,0,3),IBAN!$A$3:$S$255,19,FALSE)="Y",CONCATENATE(BG27,BH27),IF(VLOOKUP(OFFSET(U27,0,3),IBAN!$A$3:$X$255,24,FALSE)="","",VLOOKUP(OFFSET(U27,0,3),IBAN!$A$3:$X$255,24,FALSE))),""))</f>
        <v/>
      </c>
      <c r="AE27" s="143"/>
      <c r="AF27" s="143"/>
      <c r="AG27" s="147"/>
      <c r="AH27" s="149"/>
      <c r="AI27" s="145" t="str">
        <f>IF('Supplier Details'!AS27="","",'Supplier Details'!AS27)</f>
        <v/>
      </c>
      <c r="AJ27" s="145"/>
      <c r="AK27" s="343" t="str">
        <f ca="1">IFERROR(IF(OFFSET(U27,0,3)="","",IF(ISBLANK(VLOOKUP(OFFSET(U27,0,3),IBAN!$A$3:$AC$255,27,FALSE)),"",VLOOKUP(OFFSET(U27,0,3),IBAN!$A$3:$AC$255,27,FALSE))),"")</f>
        <v/>
      </c>
      <c r="AL27" s="147" t="str">
        <f ca="1">IFERROR(IF(OFFSET(U27,0,3)="","",IF(ISBLANK(VLOOKUP(OFFSET(U27,0,3),IBAN!$A$3:$AC$255,28,FALSE)),"",VLOOKUP(OFFSET(U27,0,3),IBAN!$A$3:$AC$255,28,FALSE))),"")</f>
        <v/>
      </c>
      <c r="AM27" s="143"/>
      <c r="AN27" s="147"/>
      <c r="AO27" s="147"/>
      <c r="AP27" s="344" t="str">
        <f ca="1">IF(AA27="","",IFERROR(MID(AA27,VLOOKUP(LEFT(AA27,2),IBAN!$C$2:$Q$255,14,FALSE),VLOOKUP(LEFT(AA27,2),IBAN!$C$2:$Q$255,15,FALSE)),""))</f>
        <v/>
      </c>
      <c r="AQ27" s="150"/>
      <c r="AR27" s="151"/>
      <c r="AS27" s="344"/>
      <c r="AT27" s="152" t="str">
        <f t="shared" ca="1" si="9"/>
        <v/>
      </c>
      <c r="AU27" s="152" t="str">
        <f t="shared" ca="1" si="10"/>
        <v/>
      </c>
      <c r="AV27" s="136"/>
      <c r="AW27" s="210"/>
      <c r="AX27" s="150" t="str">
        <f t="shared" si="11"/>
        <v/>
      </c>
      <c r="AY27" s="344"/>
      <c r="AZ27" s="136" t="str">
        <f ca="1">IF(OFFSET(AZ27,0,-12)="","",IFERROR(VLOOKUP(MID(OFFSET(AZ27,0,-12),5,2),Lists!$A$3:$B$256,2,FALSE),"incorrect Swift/BIC"))</f>
        <v/>
      </c>
      <c r="BA27" s="152" t="str">
        <f ca="1">IF(COUNTIF(Lists!A17:A269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27,0,-12),CHAR(32),""),CHAR(33),""),CHAR(34),""),CHAR(35),""),CHAR(36),""),CHAR(37),""),CHAR(38),""),CHAR(39),""),CHAR(40),""),CHAR(41),""),CHAR(42),""),CHAR(43),""),CHAR(44),""),CHAR(45),""),CHAR(46),""),CHAR(47),""),CHAR(58),""),CHAR(59),""),CHAR(60),""),CHAR(61),""),CHAR(62),""),CHAR(63),""),CHAR(64),""),CHAR(91),""),CHAR(92),""),CHAR(93),""),CHAR(94),""),CHAR(95),""),CHAR(96),""),CHAR(123),""),CHAR(124),""),CHAR(125),""),CHAR(126),""),CHAR(150),""),CHAR(160),""))),"")</f>
        <v/>
      </c>
      <c r="BB27" s="152" t="str">
        <f ca="1">IF(BA27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27,0,-13),CHAR(32),""),CHAR(33),""),CHAR(34),""),CHAR(35),""),CHAR(36),""),CHAR(37),""),CHAR(38),""),CHAR(39),""),CHAR(40),""),CHAR(41),""),CHAR(42),""),CHAR(43),""),CHAR(44),""),CHAR(45),""),CHAR(46),""),CHAR(47),""),CHAR(58),""),CHAR(59),""),CHAR(60),""),CHAR(61),""),CHAR(62),""),CHAR(63),""),CHAR(64),""),CHAR(91),""),CHAR(92),""),CHAR(93),""),CHAR(94),""),CHAR(95),""),CHAR(96),""),CHAR(123),""),CHAR(124),""),CHAR(125),""),CHAR(126),""),CHAR(150),""),CHAR(160),""))),
IFERROR(IF(VLOOKUP(LEFT(BA27,2),IBAN!$C$2:$O$255,13,FALSE)=LEN(BA27),IFERROR(MID(BA27,VLOOKUP(LEFT(BA27,2),IBAN!$C$2:$O$255,11,FALSE),VLOOKUP(LEFT(BA27,2),IBAN!$C$2:$O$255,12,FALSE)),""),"IBAN is incorrect"),"IBAN is incorrect"))</f>
        <v/>
      </c>
      <c r="BC27" s="210"/>
      <c r="BD27" s="136"/>
      <c r="BE27" s="136"/>
      <c r="BF27" s="152" t="str">
        <f t="shared" ca="1" si="12"/>
        <v/>
      </c>
      <c r="BG27" s="345" t="str">
        <f ca="1">IF(OFFSET(U27,0,3)="","",IFERROR(
IF(VLOOKUP(OFFSET(U27,0,3),IBAN!$A$3:$S$255,19,FALSE)="Y",
  IF(VLOOKUP(OFFSET(U27,0,3),IBAN!$A$3:$C$255,2,FALSE)="Y",
      IF(AA27="","",IF(VLOOKUP(LEFT(AA27,2),IBAN!$C$2:$O$255,13,FALSE)=LEN(AA27),MID(AA27,VLOOKUP(LEFT(AA27,2),IBAN!$C$2:$O$255,6,FALSE),VLOOKUP(LEFT(AA27,2),IBAN!$C$2:$O$255,7,FALSE)),"IBAN is incorrect")),
      IF(AB27="","",MID(AB27,VLOOKUP(OFFSET(U27,0,3), IBAN!$A$3:$O$255,8,FALSE), VLOOKUP(OFFSET(U27,0,3), IBAN!$A$3:$O$255,9,FALSE)))),
  MID(UPPER(CLEAN(SUBSTITUTE(SUBSTITUTE(SUBSTITUTE(SUBSTITUTE(SUBSTITUTE(SUBSTITUTE(SUBSTITUTE(SUBSTITUTE(SUBSTITUTE(SUBSTITUTE(OFFSET(U27,0,9)," ",""),"-",""),"–",""),".",""),"/",""),"_",""),"&amp;",""),"+",""),":",""),";",""))),VLOOKUP(OFFSET(U27,0,3),IBAN!$A$3:$W$255,20,FALSE),VLOOKUP(OFFSET(U27,0,3),IBAN!$A$3:$W$255,21,FALSE))),
""))</f>
        <v/>
      </c>
      <c r="BH27" s="152" t="str">
        <f ca="1">IF(OFFSET(U27,0,3)="","",IFERROR(
IF(VLOOKUP(OFFSET(U27,0,3),IBAN!$A$3:$S$255,19,FALSE)="Y",
  IF(VLOOKUP(OFFSET(U27,0,3),IBAN!$A$3:$C$255,2,FALSE)="Y",
      IF(AA27="","",IF(VLOOKUP(LEFT(AA27,2),IBAN!$C$2:$O$255,13,FALSE)=LEN(AA27),MID(AA27,VLOOKUP(LEFT(AA27,2),IBAN!$C$2:$O$255,8,FALSE),VLOOKUP(LEFT(AA27,2),IBAN!$C$2:$O$255,9,FALSE)),"")),
      IF(AB27="","",MID(AB27,VLOOKUP(OFFSET(U27,0,3), IBAN!$A$3:$O$255,10,FALSE), VLOOKUP(OFFSET(U27,0,3), IBAN!$A$3:$O$255,11,FALSE)))),
  IFERROR(MID(UPPER(CLEAN(SUBSTITUTE(SUBSTITUTE(SUBSTITUTE(SUBSTITUTE(SUBSTITUTE(SUBSTITUTE(SUBSTITUTE(SUBSTITUTE(SUBSTITUTE(SUBSTITUTE(OFFSET(U27,0,9)," ",""),"-",""),"–",""),".",""),"/",""),"_",""),"&amp;",""),"+",""),":",""),";",""))),VLOOKUP(OFFSET(U27,0,3),IBAN!$A$3:$W$255,22,FALSE),VLOOKUP(OFFSET(U27,0,3),IBAN!$A$3:$W$255,23,FALSE)),
        UPPER(CLEAN(SUBSTITUTE(SUBSTITUTE(SUBSTITUTE(SUBSTITUTE(SUBSTITUTE(SUBSTITUTE(SUBSTITUTE(SUBSTITUTE(SUBSTITUTE(SUBSTITUTE(OFFSET(U27,0,9)," ",""),"-",""),"–",""),".",""),"/",""),"_",""),"&amp;",""),"+",""),":",""),";",""))))),
""))</f>
        <v/>
      </c>
      <c r="BI27" s="152" t="str">
        <f t="shared" ca="1" si="13"/>
        <v/>
      </c>
      <c r="BJ27" s="152" t="str">
        <f t="shared" ca="1" si="14"/>
        <v/>
      </c>
      <c r="BK27" s="150"/>
      <c r="BL27" s="152" t="str">
        <f t="shared" ca="1" si="15"/>
        <v/>
      </c>
      <c r="BM27" s="152"/>
      <c r="BN27" s="136"/>
      <c r="BO27" s="136"/>
      <c r="BP27" s="152"/>
      <c r="BQ27" s="136"/>
      <c r="BR27" s="136" t="str">
        <f t="shared" ca="1" si="0"/>
        <v/>
      </c>
      <c r="BS27" s="136"/>
      <c r="BT27" s="136"/>
      <c r="BU27" s="136"/>
      <c r="BV27" s="210"/>
      <c r="BW27" s="153"/>
      <c r="BX27" s="153"/>
      <c r="BY27" s="136"/>
      <c r="BZ27" s="136"/>
      <c r="CA27" s="136"/>
      <c r="CB27" s="136"/>
      <c r="CC27" s="136" t="str">
        <f t="shared" ca="1" si="5"/>
        <v/>
      </c>
      <c r="CD27" s="136" t="str">
        <f t="shared" ca="1" si="6"/>
        <v/>
      </c>
      <c r="CE27" s="210"/>
      <c r="CF27" s="136" t="str">
        <f t="shared" ca="1" si="16"/>
        <v/>
      </c>
      <c r="CG27" s="136" t="str">
        <f t="shared" ca="1" si="17"/>
        <v/>
      </c>
      <c r="CH27" s="136"/>
      <c r="CI27" s="526" t="str">
        <f ca="1">IF(AA27="","",IFERROR(IF(VLOOKUP(LEFT(AA27,2),IBAN!$C$2:$O$255,13,FALSE)=LEN(AA27),IF(MOD(CONCATENATE(MOD(CONCATENATE(MOD(CONCATENATE(MOD(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27, LEN(AA27) - 4) &amp; LEFT(AA27,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27, LEN(AA27) - 4) &amp; LEFT(AA27,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27, LEN(AA27) - 4) &amp; LEFT(AA27,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27, LEN(AA27) - 4) &amp; LEFT(AA27, 4)),"A",10),"B",11),"C",12),"D",13),"E",14),"F",15),"G",16),"H",17),"I",18),"J",19),"K",20),"L",21),"M",22),"N",23),"O",24),"P",25),"Q",26),"R",27),"S",28),"T",29),"U",30),"V",31),"W",32),"X",33),"Y",34),"Z",35),39,12)),97)=1,"GOOD","BAD"),"Length incorrect"),"BAD"))</f>
        <v/>
      </c>
      <c r="CJ27" s="526" t="str">
        <f ca="1">IF(OR(AA27="",OFFSET(U27,0,3)=""),"",IF(SUMPRODUCT(--(ISNUMBER(SEARCH(Colonies,OFFSET(U27,0,3))))),"",IFERROR(IF(INDEX(IBAN!$A$3:$A$255,MATCH(LEFT(AA27,2),IBAN!$C$3:$C$255,0))=OFFSET(U27,0,3),"GOOD","BAD"),"BAD")))</f>
        <v/>
      </c>
      <c r="CK27" s="526" t="str">
        <f ca="1">IF(AB27="","",IFERROR(IF(VLOOKUP(OFFSET(U27,0,3),IBAN!$A$2:$N$255,14,FALSE)="","no criteria",IF(VLOOKUP(OFFSET(U27,0,3),IBAN!$A$2:$N$255,14,FALSE)=LEN(AB27),"GOOD",IF(OR(CO27="GOOD",CP27="GOOD"),"GOOD","BAD"))),""))</f>
        <v/>
      </c>
      <c r="CL27" s="527" t="str">
        <f ca="1">IF(BA27="","",IFERROR(IF(VLOOKUP(LEFT(BA27,2),IBAN!$C$2:$O$255,13,FALSE)=LEN(BA27),IF(MOD(CONCATENATE(MOD(CONCATENATE(MOD(CONCATENATE(MOD(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27, LEN(BA27) - 4) &amp; LEFT(BA27,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27, LEN(BA27) - 4) &amp; LEFT(BA27,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27, LEN(BA27) - 4) &amp; LEFT(BA27,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27, LEN(BA27) - 4) &amp; LEFT(BA27, 4)),"A",10),"B",11),"C",12),"D",13),"E",14),"F",15),"G",16),"H",17),"I",18),"J",19),"K",20),"L",21),"M",22),"N",23),"O",24),"P",25),"Q",26),"R",27),"S",28),"T",29),"U",30),"V",31),"W",32),"X",33),"Y",34),"Z",35),39,12)),97)=1,"GOOD","BAD"),"BAD"),"BAD"))</f>
        <v/>
      </c>
      <c r="CM27" s="527" t="str">
        <f ca="1">IF(OR(BA27="",AZ27=""),"",IF(SUMPRODUCT(--(ISNUMBER(SEARCH(Colonies,AZ27)))),"",IFERROR(IF(INDEX(IBAN!$A$3:$A$255,MATCH(LEFT(BA27,2),IBAN!$C$3:$C$255,0))=AZ27,"GOOD","BAD"),"BAD")))</f>
        <v/>
      </c>
      <c r="CN27" s="527" t="str">
        <f ca="1">IF(BB27="","",IFERROR(IF(VLOOKUP(AZ27,IBAN!$A$2:$N$255,14,FALSE)="","no criteria",IF(VLOOKUP(AZ27,IBAN!$A$2:$N$255,14,FALSE)=LEN(BB27),"GOOD","BAD")),""))</f>
        <v/>
      </c>
      <c r="CO27" s="526" t="str">
        <f t="shared" ca="1" si="18"/>
        <v/>
      </c>
      <c r="CP27" s="526" t="str">
        <f t="shared" ca="1" si="19"/>
        <v/>
      </c>
      <c r="CQ27" s="346"/>
      <c r="CR27" s="539"/>
    </row>
    <row r="28" spans="1:96" s="541" customFormat="1" x14ac:dyDescent="0.2">
      <c r="A28" s="534"/>
      <c r="B28" s="534"/>
      <c r="C28" s="534"/>
      <c r="D28" s="534"/>
      <c r="E28" s="534"/>
      <c r="F28" s="534"/>
      <c r="G28" s="155"/>
      <c r="H28" s="141" t="str">
        <f>IF('Supplier Details'!I28="","",'Supplier Details'!I28)</f>
        <v/>
      </c>
      <c r="I28" s="141"/>
      <c r="J28" s="142" t="str">
        <f>IF('Supplier Details'!K28="","",'Supplier Details'!K28)</f>
        <v/>
      </c>
      <c r="K28" s="143" t="str">
        <f ca="1">IF(OFFSET('Supplier Details'!J28,0,2)="","",UPPER(OFFSET('Supplier Details'!J28,0,2)))</f>
        <v/>
      </c>
      <c r="L28" s="142" t="str">
        <f ca="1">IF(OFFSET('Supplier Details'!J28,0,3)="","",OFFSET('Supplier Details'!J28,0,3))</f>
        <v/>
      </c>
      <c r="M28" s="341"/>
      <c r="N28" s="141"/>
      <c r="O28" s="142" t="str">
        <f>IF('Supplier Details'!Y28="","",'Supplier Details'!Y28)</f>
        <v/>
      </c>
      <c r="P28" s="129" t="str">
        <f ca="1">IF(OFFSET('Supplier Details'!X28,0,4)="","",OFFSET('Supplier Details'!X28,0,4))</f>
        <v/>
      </c>
      <c r="Q28" s="129" t="str">
        <f>IF('Supplier Details'!V28="","",'Supplier Details'!V28)</f>
        <v/>
      </c>
      <c r="R28" s="129" t="str">
        <f ca="1">IF(OFFSET('Supplier Details'!X28,0,6)="","",OFFSET('Supplier Details'!X28,0,6))</f>
        <v/>
      </c>
      <c r="S28" s="144" t="str">
        <f>IF('Supplier Details'!AA28="","",'Supplier Details'!AA28)</f>
        <v/>
      </c>
      <c r="T28" s="341"/>
      <c r="U28" s="145"/>
      <c r="V28" s="149"/>
      <c r="W28" s="149"/>
      <c r="X28" s="129" t="str">
        <f t="shared" ca="1" si="4"/>
        <v/>
      </c>
      <c r="Y28" s="147"/>
      <c r="Z28" s="147" t="str">
        <f ca="1">IF(AA28="","",IFERROR(IF(VLOOKUP(LEFT(AA28,2),IBAN!$C$2:$O$255,13,FALSE)=LEN(AA28),IFERROR(MID(AA28,VLOOKUP(LEFT(AA28,2),IBAN!$C$2:$O$255,11,FALSE),VLOOKUP(LEFT(AA28,2),IBAN!$C$2:$O$255,12,FALSE)),""),""),"IBAN is incorrect"))</f>
        <v/>
      </c>
      <c r="AA28" s="152" t="str">
        <f t="shared" ca="1" si="7"/>
        <v/>
      </c>
      <c r="AB28" s="152" t="str">
        <f t="shared" ca="1" si="8"/>
        <v/>
      </c>
      <c r="AC28" s="143"/>
      <c r="AD28" s="342" t="str">
        <f ca="1">IF(OFFSET(U28,0,3)="","",IFERROR(IF(VLOOKUP(OFFSET(U28,0,3),IBAN!$A$3:$S$255,19,FALSE)="Y",CONCATENATE(BG28,BH28),IF(VLOOKUP(OFFSET(U28,0,3),IBAN!$A$3:$X$255,24,FALSE)="","",VLOOKUP(OFFSET(U28,0,3),IBAN!$A$3:$X$255,24,FALSE))),""))</f>
        <v/>
      </c>
      <c r="AE28" s="143"/>
      <c r="AF28" s="143"/>
      <c r="AG28" s="147"/>
      <c r="AH28" s="149"/>
      <c r="AI28" s="145" t="str">
        <f>IF('Supplier Details'!AS28="","",'Supplier Details'!AS28)</f>
        <v/>
      </c>
      <c r="AJ28" s="145"/>
      <c r="AK28" s="343" t="str">
        <f ca="1">IFERROR(IF(OFFSET(U28,0,3)="","",IF(ISBLANK(VLOOKUP(OFFSET(U28,0,3),IBAN!$A$3:$AC$255,27,FALSE)),"",VLOOKUP(OFFSET(U28,0,3),IBAN!$A$3:$AC$255,27,FALSE))),"")</f>
        <v/>
      </c>
      <c r="AL28" s="147" t="str">
        <f ca="1">IFERROR(IF(OFFSET(U28,0,3)="","",IF(ISBLANK(VLOOKUP(OFFSET(U28,0,3),IBAN!$A$3:$AC$255,28,FALSE)),"",VLOOKUP(OFFSET(U28,0,3),IBAN!$A$3:$AC$255,28,FALSE))),"")</f>
        <v/>
      </c>
      <c r="AM28" s="143"/>
      <c r="AN28" s="147"/>
      <c r="AO28" s="147"/>
      <c r="AP28" s="344" t="str">
        <f ca="1">IF(AA28="","",IFERROR(MID(AA28,VLOOKUP(LEFT(AA28,2),IBAN!$C$2:$Q$255,14,FALSE),VLOOKUP(LEFT(AA28,2),IBAN!$C$2:$Q$255,15,FALSE)),""))</f>
        <v/>
      </c>
      <c r="AQ28" s="150"/>
      <c r="AR28" s="151"/>
      <c r="AS28" s="344"/>
      <c r="AT28" s="152" t="str">
        <f t="shared" ca="1" si="9"/>
        <v/>
      </c>
      <c r="AU28" s="152" t="str">
        <f t="shared" ca="1" si="10"/>
        <v/>
      </c>
      <c r="AV28" s="136"/>
      <c r="AW28" s="210"/>
      <c r="AX28" s="150" t="str">
        <f t="shared" si="11"/>
        <v/>
      </c>
      <c r="AY28" s="344"/>
      <c r="AZ28" s="136" t="str">
        <f ca="1">IF(OFFSET(AZ28,0,-12)="","",IFERROR(VLOOKUP(MID(OFFSET(AZ28,0,-12),5,2),Lists!$A$3:$B$256,2,FALSE),"incorrect Swift/BIC"))</f>
        <v/>
      </c>
      <c r="BA28" s="152" t="str">
        <f ca="1">IF(COUNTIF(Lists!A18:A270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28,0,-12),CHAR(32),""),CHAR(33),""),CHAR(34),""),CHAR(35),""),CHAR(36),""),CHAR(37),""),CHAR(38),""),CHAR(39),""),CHAR(40),""),CHAR(41),""),CHAR(42),""),CHAR(43),""),CHAR(44),""),CHAR(45),""),CHAR(46),""),CHAR(47),""),CHAR(58),""),CHAR(59),""),CHAR(60),""),CHAR(61),""),CHAR(62),""),CHAR(63),""),CHAR(64),""),CHAR(91),""),CHAR(92),""),CHAR(93),""),CHAR(94),""),CHAR(95),""),CHAR(96),""),CHAR(123),""),CHAR(124),""),CHAR(125),""),CHAR(126),""),CHAR(150),""),CHAR(160),""))),"")</f>
        <v/>
      </c>
      <c r="BB28" s="152" t="str">
        <f ca="1">IF(BA28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28,0,-13),CHAR(32),""),CHAR(33),""),CHAR(34),""),CHAR(35),""),CHAR(36),""),CHAR(37),""),CHAR(38),""),CHAR(39),""),CHAR(40),""),CHAR(41),""),CHAR(42),""),CHAR(43),""),CHAR(44),""),CHAR(45),""),CHAR(46),""),CHAR(47),""),CHAR(58),""),CHAR(59),""),CHAR(60),""),CHAR(61),""),CHAR(62),""),CHAR(63),""),CHAR(64),""),CHAR(91),""),CHAR(92),""),CHAR(93),""),CHAR(94),""),CHAR(95),""),CHAR(96),""),CHAR(123),""),CHAR(124),""),CHAR(125),""),CHAR(126),""),CHAR(150),""),CHAR(160),""))),
IFERROR(IF(VLOOKUP(LEFT(BA28,2),IBAN!$C$2:$O$255,13,FALSE)=LEN(BA28),IFERROR(MID(BA28,VLOOKUP(LEFT(BA28,2),IBAN!$C$2:$O$255,11,FALSE),VLOOKUP(LEFT(BA28,2),IBAN!$C$2:$O$255,12,FALSE)),""),"IBAN is incorrect"),"IBAN is incorrect"))</f>
        <v/>
      </c>
      <c r="BC28" s="210"/>
      <c r="BD28" s="136"/>
      <c r="BE28" s="136"/>
      <c r="BF28" s="152" t="str">
        <f t="shared" ca="1" si="12"/>
        <v/>
      </c>
      <c r="BG28" s="345" t="str">
        <f ca="1">IF(OFFSET(U28,0,3)="","",IFERROR(
IF(VLOOKUP(OFFSET(U28,0,3),IBAN!$A$3:$S$255,19,FALSE)="Y",
  IF(VLOOKUP(OFFSET(U28,0,3),IBAN!$A$3:$C$255,2,FALSE)="Y",
      IF(AA28="","",IF(VLOOKUP(LEFT(AA28,2),IBAN!$C$2:$O$255,13,FALSE)=LEN(AA28),MID(AA28,VLOOKUP(LEFT(AA28,2),IBAN!$C$2:$O$255,6,FALSE),VLOOKUP(LEFT(AA28,2),IBAN!$C$2:$O$255,7,FALSE)),"IBAN is incorrect")),
      IF(AB28="","",MID(AB28,VLOOKUP(OFFSET(U28,0,3), IBAN!$A$3:$O$255,8,FALSE), VLOOKUP(OFFSET(U28,0,3), IBAN!$A$3:$O$255,9,FALSE)))),
  MID(UPPER(CLEAN(SUBSTITUTE(SUBSTITUTE(SUBSTITUTE(SUBSTITUTE(SUBSTITUTE(SUBSTITUTE(SUBSTITUTE(SUBSTITUTE(SUBSTITUTE(SUBSTITUTE(OFFSET(U28,0,9)," ",""),"-",""),"–",""),".",""),"/",""),"_",""),"&amp;",""),"+",""),":",""),";",""))),VLOOKUP(OFFSET(U28,0,3),IBAN!$A$3:$W$255,20,FALSE),VLOOKUP(OFFSET(U28,0,3),IBAN!$A$3:$W$255,21,FALSE))),
""))</f>
        <v/>
      </c>
      <c r="BH28" s="152" t="str">
        <f ca="1">IF(OFFSET(U28,0,3)="","",IFERROR(
IF(VLOOKUP(OFFSET(U28,0,3),IBAN!$A$3:$S$255,19,FALSE)="Y",
  IF(VLOOKUP(OFFSET(U28,0,3),IBAN!$A$3:$C$255,2,FALSE)="Y",
      IF(AA28="","",IF(VLOOKUP(LEFT(AA28,2),IBAN!$C$2:$O$255,13,FALSE)=LEN(AA28),MID(AA28,VLOOKUP(LEFT(AA28,2),IBAN!$C$2:$O$255,8,FALSE),VLOOKUP(LEFT(AA28,2),IBAN!$C$2:$O$255,9,FALSE)),"")),
      IF(AB28="","",MID(AB28,VLOOKUP(OFFSET(U28,0,3), IBAN!$A$3:$O$255,10,FALSE), VLOOKUP(OFFSET(U28,0,3), IBAN!$A$3:$O$255,11,FALSE)))),
  IFERROR(MID(UPPER(CLEAN(SUBSTITUTE(SUBSTITUTE(SUBSTITUTE(SUBSTITUTE(SUBSTITUTE(SUBSTITUTE(SUBSTITUTE(SUBSTITUTE(SUBSTITUTE(SUBSTITUTE(OFFSET(U28,0,9)," ",""),"-",""),"–",""),".",""),"/",""),"_",""),"&amp;",""),"+",""),":",""),";",""))),VLOOKUP(OFFSET(U28,0,3),IBAN!$A$3:$W$255,22,FALSE),VLOOKUP(OFFSET(U28,0,3),IBAN!$A$3:$W$255,23,FALSE)),
        UPPER(CLEAN(SUBSTITUTE(SUBSTITUTE(SUBSTITUTE(SUBSTITUTE(SUBSTITUTE(SUBSTITUTE(SUBSTITUTE(SUBSTITUTE(SUBSTITUTE(SUBSTITUTE(OFFSET(U28,0,9)," ",""),"-",""),"–",""),".",""),"/",""),"_",""),"&amp;",""),"+",""),":",""),";",""))))),
""))</f>
        <v/>
      </c>
      <c r="BI28" s="152" t="str">
        <f t="shared" ca="1" si="13"/>
        <v/>
      </c>
      <c r="BJ28" s="152" t="str">
        <f t="shared" ca="1" si="14"/>
        <v/>
      </c>
      <c r="BK28" s="150"/>
      <c r="BL28" s="152" t="str">
        <f t="shared" ca="1" si="15"/>
        <v/>
      </c>
      <c r="BM28" s="152"/>
      <c r="BN28" s="136"/>
      <c r="BO28" s="136"/>
      <c r="BP28" s="152"/>
      <c r="BQ28" s="136"/>
      <c r="BR28" s="136" t="str">
        <f t="shared" ca="1" si="0"/>
        <v/>
      </c>
      <c r="BS28" s="136"/>
      <c r="BT28" s="136"/>
      <c r="BU28" s="136"/>
      <c r="BV28" s="210"/>
      <c r="BW28" s="153"/>
      <c r="BX28" s="153"/>
      <c r="BY28" s="136"/>
      <c r="BZ28" s="136"/>
      <c r="CA28" s="136"/>
      <c r="CB28" s="136"/>
      <c r="CC28" s="136" t="str">
        <f t="shared" ca="1" si="5"/>
        <v/>
      </c>
      <c r="CD28" s="136" t="str">
        <f t="shared" ca="1" si="6"/>
        <v/>
      </c>
      <c r="CE28" s="210"/>
      <c r="CF28" s="136" t="str">
        <f t="shared" ca="1" si="16"/>
        <v/>
      </c>
      <c r="CG28" s="136" t="str">
        <f t="shared" ca="1" si="17"/>
        <v/>
      </c>
      <c r="CH28" s="136"/>
      <c r="CI28" s="526" t="str">
        <f ca="1">IF(AA28="","",IFERROR(IF(VLOOKUP(LEFT(AA28,2),IBAN!$C$2:$O$255,13,FALSE)=LEN(AA28),IF(MOD(CONCATENATE(MOD(CONCATENATE(MOD(CONCATENATE(MOD(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28, LEN(AA28) - 4) &amp; LEFT(AA28,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28, LEN(AA28) - 4) &amp; LEFT(AA28,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28, LEN(AA28) - 4) &amp; LEFT(AA28,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28, LEN(AA28) - 4) &amp; LEFT(AA28, 4)),"A",10),"B",11),"C",12),"D",13),"E",14),"F",15),"G",16),"H",17),"I",18),"J",19),"K",20),"L",21),"M",22),"N",23),"O",24),"P",25),"Q",26),"R",27),"S",28),"T",29),"U",30),"V",31),"W",32),"X",33),"Y",34),"Z",35),39,12)),97)=1,"GOOD","BAD"),"Length incorrect"),"BAD"))</f>
        <v/>
      </c>
      <c r="CJ28" s="526" t="str">
        <f ca="1">IF(OR(AA28="",OFFSET(U28,0,3)=""),"",IF(SUMPRODUCT(--(ISNUMBER(SEARCH(Colonies,OFFSET(U28,0,3))))),"",IFERROR(IF(INDEX(IBAN!$A$3:$A$255,MATCH(LEFT(AA28,2),IBAN!$C$3:$C$255,0))=OFFSET(U28,0,3),"GOOD","BAD"),"BAD")))</f>
        <v/>
      </c>
      <c r="CK28" s="526" t="str">
        <f ca="1">IF(AB28="","",IFERROR(IF(VLOOKUP(OFFSET(U28,0,3),IBAN!$A$2:$N$255,14,FALSE)="","no criteria",IF(VLOOKUP(OFFSET(U28,0,3),IBAN!$A$2:$N$255,14,FALSE)=LEN(AB28),"GOOD",IF(OR(CO28="GOOD",CP28="GOOD"),"GOOD","BAD"))),""))</f>
        <v/>
      </c>
      <c r="CL28" s="527" t="str">
        <f ca="1">IF(BA28="","",IFERROR(IF(VLOOKUP(LEFT(BA28,2),IBAN!$C$2:$O$255,13,FALSE)=LEN(BA28),IF(MOD(CONCATENATE(MOD(CONCATENATE(MOD(CONCATENATE(MOD(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28, LEN(BA28) - 4) &amp; LEFT(BA28,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28, LEN(BA28) - 4) &amp; LEFT(BA28,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28, LEN(BA28) - 4) &amp; LEFT(BA28,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28, LEN(BA28) - 4) &amp; LEFT(BA28, 4)),"A",10),"B",11),"C",12),"D",13),"E",14),"F",15),"G",16),"H",17),"I",18),"J",19),"K",20),"L",21),"M",22),"N",23),"O",24),"P",25),"Q",26),"R",27),"S",28),"T",29),"U",30),"V",31),"W",32),"X",33),"Y",34),"Z",35),39,12)),97)=1,"GOOD","BAD"),"BAD"),"BAD"))</f>
        <v/>
      </c>
      <c r="CM28" s="527" t="str">
        <f ca="1">IF(OR(BA28="",AZ28=""),"",IF(SUMPRODUCT(--(ISNUMBER(SEARCH(Colonies,AZ28)))),"",IFERROR(IF(INDEX(IBAN!$A$3:$A$255,MATCH(LEFT(BA28,2),IBAN!$C$3:$C$255,0))=AZ28,"GOOD","BAD"),"BAD")))</f>
        <v/>
      </c>
      <c r="CN28" s="527" t="str">
        <f ca="1">IF(BB28="","",IFERROR(IF(VLOOKUP(AZ28,IBAN!$A$2:$N$255,14,FALSE)="","no criteria",IF(VLOOKUP(AZ28,IBAN!$A$2:$N$255,14,FALSE)=LEN(BB28),"GOOD","BAD")),""))</f>
        <v/>
      </c>
      <c r="CO28" s="526" t="str">
        <f t="shared" ca="1" si="18"/>
        <v/>
      </c>
      <c r="CP28" s="526" t="str">
        <f t="shared" ca="1" si="19"/>
        <v/>
      </c>
      <c r="CQ28" s="346"/>
      <c r="CR28" s="539"/>
    </row>
    <row r="29" spans="1:96" s="541" customFormat="1" x14ac:dyDescent="0.2">
      <c r="A29" s="534"/>
      <c r="B29" s="534"/>
      <c r="C29" s="534"/>
      <c r="D29" s="534"/>
      <c r="E29" s="534"/>
      <c r="F29" s="534"/>
      <c r="G29" s="155"/>
      <c r="H29" s="141" t="str">
        <f>IF('Supplier Details'!I29="","",'Supplier Details'!I29)</f>
        <v/>
      </c>
      <c r="I29" s="141"/>
      <c r="J29" s="142" t="str">
        <f>IF('Supplier Details'!K29="","",'Supplier Details'!K29)</f>
        <v/>
      </c>
      <c r="K29" s="143" t="str">
        <f ca="1">IF(OFFSET('Supplier Details'!J29,0,2)="","",UPPER(OFFSET('Supplier Details'!J29,0,2)))</f>
        <v/>
      </c>
      <c r="L29" s="142" t="str">
        <f ca="1">IF(OFFSET('Supplier Details'!J29,0,3)="","",OFFSET('Supplier Details'!J29,0,3))</f>
        <v/>
      </c>
      <c r="M29" s="341"/>
      <c r="N29" s="141"/>
      <c r="O29" s="142" t="str">
        <f>IF('Supplier Details'!Y29="","",'Supplier Details'!Y29)</f>
        <v/>
      </c>
      <c r="P29" s="129" t="str">
        <f ca="1">IF(OFFSET('Supplier Details'!X29,0,4)="","",OFFSET('Supplier Details'!X29,0,4))</f>
        <v/>
      </c>
      <c r="Q29" s="129" t="str">
        <f>IF('Supplier Details'!V29="","",'Supplier Details'!V29)</f>
        <v/>
      </c>
      <c r="R29" s="129" t="str">
        <f ca="1">IF(OFFSET('Supplier Details'!X29,0,6)="","",OFFSET('Supplier Details'!X29,0,6))</f>
        <v/>
      </c>
      <c r="S29" s="144" t="str">
        <f>IF('Supplier Details'!AA29="","",'Supplier Details'!AA29)</f>
        <v/>
      </c>
      <c r="T29" s="341"/>
      <c r="U29" s="145"/>
      <c r="V29" s="149"/>
      <c r="W29" s="149"/>
      <c r="X29" s="129" t="str">
        <f t="shared" ca="1" si="4"/>
        <v/>
      </c>
      <c r="Y29" s="147"/>
      <c r="Z29" s="147" t="str">
        <f ca="1">IF(AA29="","",IFERROR(IF(VLOOKUP(LEFT(AA29,2),IBAN!$C$2:$O$255,13,FALSE)=LEN(AA29),IFERROR(MID(AA29,VLOOKUP(LEFT(AA29,2),IBAN!$C$2:$O$255,11,FALSE),VLOOKUP(LEFT(AA29,2),IBAN!$C$2:$O$255,12,FALSE)),""),""),"IBAN is incorrect"))</f>
        <v/>
      </c>
      <c r="AA29" s="152" t="str">
        <f t="shared" ca="1" si="7"/>
        <v/>
      </c>
      <c r="AB29" s="152" t="str">
        <f t="shared" ca="1" si="8"/>
        <v/>
      </c>
      <c r="AC29" s="143"/>
      <c r="AD29" s="342" t="str">
        <f ca="1">IF(OFFSET(U29,0,3)="","",IFERROR(IF(VLOOKUP(OFFSET(U29,0,3),IBAN!$A$3:$S$255,19,FALSE)="Y",CONCATENATE(BG29,BH29),IF(VLOOKUP(OFFSET(U29,0,3),IBAN!$A$3:$X$255,24,FALSE)="","",VLOOKUP(OFFSET(U29,0,3),IBAN!$A$3:$X$255,24,FALSE))),""))</f>
        <v/>
      </c>
      <c r="AE29" s="143"/>
      <c r="AF29" s="143"/>
      <c r="AG29" s="147"/>
      <c r="AH29" s="149"/>
      <c r="AI29" s="145" t="str">
        <f>IF('Supplier Details'!AS29="","",'Supplier Details'!AS29)</f>
        <v/>
      </c>
      <c r="AJ29" s="145"/>
      <c r="AK29" s="343" t="str">
        <f ca="1">IFERROR(IF(OFFSET(U29,0,3)="","",IF(ISBLANK(VLOOKUP(OFFSET(U29,0,3),IBAN!$A$3:$AC$255,27,FALSE)),"",VLOOKUP(OFFSET(U29,0,3),IBAN!$A$3:$AC$255,27,FALSE))),"")</f>
        <v/>
      </c>
      <c r="AL29" s="147" t="str">
        <f ca="1">IFERROR(IF(OFFSET(U29,0,3)="","",IF(ISBLANK(VLOOKUP(OFFSET(U29,0,3),IBAN!$A$3:$AC$255,28,FALSE)),"",VLOOKUP(OFFSET(U29,0,3),IBAN!$A$3:$AC$255,28,FALSE))),"")</f>
        <v/>
      </c>
      <c r="AM29" s="143"/>
      <c r="AN29" s="147"/>
      <c r="AO29" s="147"/>
      <c r="AP29" s="344" t="str">
        <f ca="1">IF(AA29="","",IFERROR(MID(AA29,VLOOKUP(LEFT(AA29,2),IBAN!$C$2:$Q$255,14,FALSE),VLOOKUP(LEFT(AA29,2),IBAN!$C$2:$Q$255,15,FALSE)),""))</f>
        <v/>
      </c>
      <c r="AQ29" s="150"/>
      <c r="AR29" s="151"/>
      <c r="AS29" s="344"/>
      <c r="AT29" s="152" t="str">
        <f t="shared" ca="1" si="9"/>
        <v/>
      </c>
      <c r="AU29" s="152" t="str">
        <f t="shared" ca="1" si="10"/>
        <v/>
      </c>
      <c r="AV29" s="136"/>
      <c r="AW29" s="210"/>
      <c r="AX29" s="150" t="str">
        <f t="shared" si="11"/>
        <v/>
      </c>
      <c r="AY29" s="344"/>
      <c r="AZ29" s="136" t="str">
        <f ca="1">IF(OFFSET(AZ29,0,-12)="","",IFERROR(VLOOKUP(MID(OFFSET(AZ29,0,-12),5,2),Lists!$A$3:$B$256,2,FALSE),"incorrect Swift/BIC"))</f>
        <v/>
      </c>
      <c r="BA29" s="152" t="str">
        <f ca="1">IF(COUNTIF(Lists!A19:A271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29,0,-12),CHAR(32),""),CHAR(33),""),CHAR(34),""),CHAR(35),""),CHAR(36),""),CHAR(37),""),CHAR(38),""),CHAR(39),""),CHAR(40),""),CHAR(41),""),CHAR(42),""),CHAR(43),""),CHAR(44),""),CHAR(45),""),CHAR(46),""),CHAR(47),""),CHAR(58),""),CHAR(59),""),CHAR(60),""),CHAR(61),""),CHAR(62),""),CHAR(63),""),CHAR(64),""),CHAR(91),""),CHAR(92),""),CHAR(93),""),CHAR(94),""),CHAR(95),""),CHAR(96),""),CHAR(123),""),CHAR(124),""),CHAR(125),""),CHAR(126),""),CHAR(150),""),CHAR(160),""))),"")</f>
        <v/>
      </c>
      <c r="BB29" s="152" t="str">
        <f ca="1">IF(BA29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29,0,-13),CHAR(32),""),CHAR(33),""),CHAR(34),""),CHAR(35),""),CHAR(36),""),CHAR(37),""),CHAR(38),""),CHAR(39),""),CHAR(40),""),CHAR(41),""),CHAR(42),""),CHAR(43),""),CHAR(44),""),CHAR(45),""),CHAR(46),""),CHAR(47),""),CHAR(58),""),CHAR(59),""),CHAR(60),""),CHAR(61),""),CHAR(62),""),CHAR(63),""),CHAR(64),""),CHAR(91),""),CHAR(92),""),CHAR(93),""),CHAR(94),""),CHAR(95),""),CHAR(96),""),CHAR(123),""),CHAR(124),""),CHAR(125),""),CHAR(126),""),CHAR(150),""),CHAR(160),""))),
IFERROR(IF(VLOOKUP(LEFT(BA29,2),IBAN!$C$2:$O$255,13,FALSE)=LEN(BA29),IFERROR(MID(BA29,VLOOKUP(LEFT(BA29,2),IBAN!$C$2:$O$255,11,FALSE),VLOOKUP(LEFT(BA29,2),IBAN!$C$2:$O$255,12,FALSE)),""),"IBAN is incorrect"),"IBAN is incorrect"))</f>
        <v/>
      </c>
      <c r="BC29" s="210"/>
      <c r="BD29" s="136"/>
      <c r="BE29" s="136"/>
      <c r="BF29" s="152" t="str">
        <f t="shared" ca="1" si="12"/>
        <v/>
      </c>
      <c r="BG29" s="345" t="str">
        <f ca="1">IF(OFFSET(U29,0,3)="","",IFERROR(
IF(VLOOKUP(OFFSET(U29,0,3),IBAN!$A$3:$S$255,19,FALSE)="Y",
  IF(VLOOKUP(OFFSET(U29,0,3),IBAN!$A$3:$C$255,2,FALSE)="Y",
      IF(AA29="","",IF(VLOOKUP(LEFT(AA29,2),IBAN!$C$2:$O$255,13,FALSE)=LEN(AA29),MID(AA29,VLOOKUP(LEFT(AA29,2),IBAN!$C$2:$O$255,6,FALSE),VLOOKUP(LEFT(AA29,2),IBAN!$C$2:$O$255,7,FALSE)),"IBAN is incorrect")),
      IF(AB29="","",MID(AB29,VLOOKUP(OFFSET(U29,0,3), IBAN!$A$3:$O$255,8,FALSE), VLOOKUP(OFFSET(U29,0,3), IBAN!$A$3:$O$255,9,FALSE)))),
  MID(UPPER(CLEAN(SUBSTITUTE(SUBSTITUTE(SUBSTITUTE(SUBSTITUTE(SUBSTITUTE(SUBSTITUTE(SUBSTITUTE(SUBSTITUTE(SUBSTITUTE(SUBSTITUTE(OFFSET(U29,0,9)," ",""),"-",""),"–",""),".",""),"/",""),"_",""),"&amp;",""),"+",""),":",""),";",""))),VLOOKUP(OFFSET(U29,0,3),IBAN!$A$3:$W$255,20,FALSE),VLOOKUP(OFFSET(U29,0,3),IBAN!$A$3:$W$255,21,FALSE))),
""))</f>
        <v/>
      </c>
      <c r="BH29" s="152" t="str">
        <f ca="1">IF(OFFSET(U29,0,3)="","",IFERROR(
IF(VLOOKUP(OFFSET(U29,0,3),IBAN!$A$3:$S$255,19,FALSE)="Y",
  IF(VLOOKUP(OFFSET(U29,0,3),IBAN!$A$3:$C$255,2,FALSE)="Y",
      IF(AA29="","",IF(VLOOKUP(LEFT(AA29,2),IBAN!$C$2:$O$255,13,FALSE)=LEN(AA29),MID(AA29,VLOOKUP(LEFT(AA29,2),IBAN!$C$2:$O$255,8,FALSE),VLOOKUP(LEFT(AA29,2),IBAN!$C$2:$O$255,9,FALSE)),"")),
      IF(AB29="","",MID(AB29,VLOOKUP(OFFSET(U29,0,3), IBAN!$A$3:$O$255,10,FALSE), VLOOKUP(OFFSET(U29,0,3), IBAN!$A$3:$O$255,11,FALSE)))),
  IFERROR(MID(UPPER(CLEAN(SUBSTITUTE(SUBSTITUTE(SUBSTITUTE(SUBSTITUTE(SUBSTITUTE(SUBSTITUTE(SUBSTITUTE(SUBSTITUTE(SUBSTITUTE(SUBSTITUTE(OFFSET(U29,0,9)," ",""),"-",""),"–",""),".",""),"/",""),"_",""),"&amp;",""),"+",""),":",""),";",""))),VLOOKUP(OFFSET(U29,0,3),IBAN!$A$3:$W$255,22,FALSE),VLOOKUP(OFFSET(U29,0,3),IBAN!$A$3:$W$255,23,FALSE)),
        UPPER(CLEAN(SUBSTITUTE(SUBSTITUTE(SUBSTITUTE(SUBSTITUTE(SUBSTITUTE(SUBSTITUTE(SUBSTITUTE(SUBSTITUTE(SUBSTITUTE(SUBSTITUTE(OFFSET(U29,0,9)," ",""),"-",""),"–",""),".",""),"/",""),"_",""),"&amp;",""),"+",""),":",""),";",""))))),
""))</f>
        <v/>
      </c>
      <c r="BI29" s="152" t="str">
        <f t="shared" ca="1" si="13"/>
        <v/>
      </c>
      <c r="BJ29" s="152" t="str">
        <f t="shared" ca="1" si="14"/>
        <v/>
      </c>
      <c r="BK29" s="150"/>
      <c r="BL29" s="152" t="str">
        <f t="shared" ca="1" si="15"/>
        <v/>
      </c>
      <c r="BM29" s="152"/>
      <c r="BN29" s="136"/>
      <c r="BO29" s="136"/>
      <c r="BP29" s="152"/>
      <c r="BQ29" s="136"/>
      <c r="BR29" s="136" t="str">
        <f t="shared" ca="1" si="0"/>
        <v/>
      </c>
      <c r="BS29" s="136"/>
      <c r="BT29" s="136"/>
      <c r="BU29" s="136"/>
      <c r="BV29" s="210"/>
      <c r="BW29" s="153"/>
      <c r="BX29" s="153"/>
      <c r="BY29" s="136"/>
      <c r="BZ29" s="136"/>
      <c r="CA29" s="136"/>
      <c r="CB29" s="136"/>
      <c r="CC29" s="136" t="str">
        <f t="shared" ca="1" si="5"/>
        <v/>
      </c>
      <c r="CD29" s="136" t="str">
        <f t="shared" ca="1" si="6"/>
        <v/>
      </c>
      <c r="CE29" s="210"/>
      <c r="CF29" s="136" t="str">
        <f t="shared" ca="1" si="16"/>
        <v/>
      </c>
      <c r="CG29" s="136" t="str">
        <f t="shared" ca="1" si="17"/>
        <v/>
      </c>
      <c r="CH29" s="136"/>
      <c r="CI29" s="526" t="str">
        <f ca="1">IF(AA29="","",IFERROR(IF(VLOOKUP(LEFT(AA29,2),IBAN!$C$2:$O$255,13,FALSE)=LEN(AA29),IF(MOD(CONCATENATE(MOD(CONCATENATE(MOD(CONCATENATE(MOD(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29, LEN(AA29) - 4) &amp; LEFT(AA29,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29, LEN(AA29) - 4) &amp; LEFT(AA29,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29, LEN(AA29) - 4) &amp; LEFT(AA29,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29, LEN(AA29) - 4) &amp; LEFT(AA29, 4)),"A",10),"B",11),"C",12),"D",13),"E",14),"F",15),"G",16),"H",17),"I",18),"J",19),"K",20),"L",21),"M",22),"N",23),"O",24),"P",25),"Q",26),"R",27),"S",28),"T",29),"U",30),"V",31),"W",32),"X",33),"Y",34),"Z",35),39,12)),97)=1,"GOOD","BAD"),"Length incorrect"),"BAD"))</f>
        <v/>
      </c>
      <c r="CJ29" s="526" t="str">
        <f ca="1">IF(OR(AA29="",OFFSET(U29,0,3)=""),"",IF(SUMPRODUCT(--(ISNUMBER(SEARCH(Colonies,OFFSET(U29,0,3))))),"",IFERROR(IF(INDEX(IBAN!$A$3:$A$255,MATCH(LEFT(AA29,2),IBAN!$C$3:$C$255,0))=OFFSET(U29,0,3),"GOOD","BAD"),"BAD")))</f>
        <v/>
      </c>
      <c r="CK29" s="526" t="str">
        <f ca="1">IF(AB29="","",IFERROR(IF(VLOOKUP(OFFSET(U29,0,3),IBAN!$A$2:$N$255,14,FALSE)="","no criteria",IF(VLOOKUP(OFFSET(U29,0,3),IBAN!$A$2:$N$255,14,FALSE)=LEN(AB29),"GOOD",IF(OR(CO29="GOOD",CP29="GOOD"),"GOOD","BAD"))),""))</f>
        <v/>
      </c>
      <c r="CL29" s="527" t="str">
        <f ca="1">IF(BA29="","",IFERROR(IF(VLOOKUP(LEFT(BA29,2),IBAN!$C$2:$O$255,13,FALSE)=LEN(BA29),IF(MOD(CONCATENATE(MOD(CONCATENATE(MOD(CONCATENATE(MOD(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29, LEN(BA29) - 4) &amp; LEFT(BA29,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29, LEN(BA29) - 4) &amp; LEFT(BA29,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29, LEN(BA29) - 4) &amp; LEFT(BA29,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29, LEN(BA29) - 4) &amp; LEFT(BA29, 4)),"A",10),"B",11),"C",12),"D",13),"E",14),"F",15),"G",16),"H",17),"I",18),"J",19),"K",20),"L",21),"M",22),"N",23),"O",24),"P",25),"Q",26),"R",27),"S",28),"T",29),"U",30),"V",31),"W",32),"X",33),"Y",34),"Z",35),39,12)),97)=1,"GOOD","BAD"),"BAD"),"BAD"))</f>
        <v/>
      </c>
      <c r="CM29" s="527" t="str">
        <f ca="1">IF(OR(BA29="",AZ29=""),"",IF(SUMPRODUCT(--(ISNUMBER(SEARCH(Colonies,AZ29)))),"",IFERROR(IF(INDEX(IBAN!$A$3:$A$255,MATCH(LEFT(BA29,2),IBAN!$C$3:$C$255,0))=AZ29,"GOOD","BAD"),"BAD")))</f>
        <v/>
      </c>
      <c r="CN29" s="527" t="str">
        <f ca="1">IF(BB29="","",IFERROR(IF(VLOOKUP(AZ29,IBAN!$A$2:$N$255,14,FALSE)="","no criteria",IF(VLOOKUP(AZ29,IBAN!$A$2:$N$255,14,FALSE)=LEN(BB29),"GOOD","BAD")),""))</f>
        <v/>
      </c>
      <c r="CO29" s="526" t="str">
        <f t="shared" ca="1" si="18"/>
        <v/>
      </c>
      <c r="CP29" s="526" t="str">
        <f t="shared" ca="1" si="19"/>
        <v/>
      </c>
      <c r="CQ29" s="346"/>
      <c r="CR29" s="539"/>
    </row>
    <row r="30" spans="1:96" s="541" customFormat="1" x14ac:dyDescent="0.2">
      <c r="A30" s="534"/>
      <c r="B30" s="534"/>
      <c r="C30" s="534"/>
      <c r="D30" s="534"/>
      <c r="E30" s="534"/>
      <c r="F30" s="534"/>
      <c r="G30" s="155"/>
      <c r="H30" s="141" t="str">
        <f>IF('Supplier Details'!I30="","",'Supplier Details'!I30)</f>
        <v/>
      </c>
      <c r="I30" s="141"/>
      <c r="J30" s="142" t="str">
        <f>IF('Supplier Details'!K30="","",'Supplier Details'!K30)</f>
        <v/>
      </c>
      <c r="K30" s="143" t="str">
        <f ca="1">IF(OFFSET('Supplier Details'!J30,0,2)="","",UPPER(OFFSET('Supplier Details'!J30,0,2)))</f>
        <v/>
      </c>
      <c r="L30" s="142" t="str">
        <f ca="1">IF(OFFSET('Supplier Details'!J30,0,3)="","",OFFSET('Supplier Details'!J30,0,3))</f>
        <v/>
      </c>
      <c r="M30" s="341"/>
      <c r="N30" s="141"/>
      <c r="O30" s="142" t="str">
        <f>IF('Supplier Details'!Y30="","",'Supplier Details'!Y30)</f>
        <v/>
      </c>
      <c r="P30" s="129" t="str">
        <f ca="1">IF(OFFSET('Supplier Details'!X30,0,4)="","",OFFSET('Supplier Details'!X30,0,4))</f>
        <v/>
      </c>
      <c r="Q30" s="129" t="str">
        <f>IF('Supplier Details'!V30="","",'Supplier Details'!V30)</f>
        <v/>
      </c>
      <c r="R30" s="129" t="str">
        <f ca="1">IF(OFFSET('Supplier Details'!X30,0,6)="","",OFFSET('Supplier Details'!X30,0,6))</f>
        <v/>
      </c>
      <c r="S30" s="144" t="str">
        <f>IF('Supplier Details'!AA30="","",'Supplier Details'!AA30)</f>
        <v/>
      </c>
      <c r="T30" s="341"/>
      <c r="U30" s="145"/>
      <c r="V30" s="149"/>
      <c r="W30" s="149"/>
      <c r="X30" s="129" t="str">
        <f t="shared" ca="1" si="4"/>
        <v/>
      </c>
      <c r="Y30" s="147"/>
      <c r="Z30" s="147" t="str">
        <f ca="1">IF(AA30="","",IFERROR(IF(VLOOKUP(LEFT(AA30,2),IBAN!$C$2:$O$255,13,FALSE)=LEN(AA30),IFERROR(MID(AA30,VLOOKUP(LEFT(AA30,2),IBAN!$C$2:$O$255,11,FALSE),VLOOKUP(LEFT(AA30,2),IBAN!$C$2:$O$255,12,FALSE)),""),""),"IBAN is incorrect"))</f>
        <v/>
      </c>
      <c r="AA30" s="152" t="str">
        <f t="shared" ca="1" si="7"/>
        <v/>
      </c>
      <c r="AB30" s="152" t="str">
        <f t="shared" ca="1" si="8"/>
        <v/>
      </c>
      <c r="AC30" s="143"/>
      <c r="AD30" s="342" t="str">
        <f ca="1">IF(OFFSET(U30,0,3)="","",IFERROR(IF(VLOOKUP(OFFSET(U30,0,3),IBAN!$A$3:$S$255,19,FALSE)="Y",CONCATENATE(BG30,BH30),IF(VLOOKUP(OFFSET(U30,0,3),IBAN!$A$3:$X$255,24,FALSE)="","",VLOOKUP(OFFSET(U30,0,3),IBAN!$A$3:$X$255,24,FALSE))),""))</f>
        <v/>
      </c>
      <c r="AE30" s="143"/>
      <c r="AF30" s="143"/>
      <c r="AG30" s="147"/>
      <c r="AH30" s="149"/>
      <c r="AI30" s="145" t="str">
        <f>IF('Supplier Details'!AS30="","",'Supplier Details'!AS30)</f>
        <v/>
      </c>
      <c r="AJ30" s="145"/>
      <c r="AK30" s="343" t="str">
        <f ca="1">IFERROR(IF(OFFSET(U30,0,3)="","",IF(ISBLANK(VLOOKUP(OFFSET(U30,0,3),IBAN!$A$3:$AC$255,27,FALSE)),"",VLOOKUP(OFFSET(U30,0,3),IBAN!$A$3:$AC$255,27,FALSE))),"")</f>
        <v/>
      </c>
      <c r="AL30" s="147" t="str">
        <f ca="1">IFERROR(IF(OFFSET(U30,0,3)="","",IF(ISBLANK(VLOOKUP(OFFSET(U30,0,3),IBAN!$A$3:$AC$255,28,FALSE)),"",VLOOKUP(OFFSET(U30,0,3),IBAN!$A$3:$AC$255,28,FALSE))),"")</f>
        <v/>
      </c>
      <c r="AM30" s="143"/>
      <c r="AN30" s="147"/>
      <c r="AO30" s="147"/>
      <c r="AP30" s="344" t="str">
        <f ca="1">IF(AA30="","",IFERROR(MID(AA30,VLOOKUP(LEFT(AA30,2),IBAN!$C$2:$Q$255,14,FALSE),VLOOKUP(LEFT(AA30,2),IBAN!$C$2:$Q$255,15,FALSE)),""))</f>
        <v/>
      </c>
      <c r="AQ30" s="150"/>
      <c r="AR30" s="151"/>
      <c r="AS30" s="344"/>
      <c r="AT30" s="152" t="str">
        <f t="shared" ca="1" si="9"/>
        <v/>
      </c>
      <c r="AU30" s="152" t="str">
        <f t="shared" ca="1" si="10"/>
        <v/>
      </c>
      <c r="AV30" s="136"/>
      <c r="AW30" s="210"/>
      <c r="AX30" s="150" t="str">
        <f t="shared" si="11"/>
        <v/>
      </c>
      <c r="AY30" s="344"/>
      <c r="AZ30" s="136" t="str">
        <f ca="1">IF(OFFSET(AZ30,0,-12)="","",IFERROR(VLOOKUP(MID(OFFSET(AZ30,0,-12),5,2),Lists!$A$3:$B$256,2,FALSE),"incorrect Swift/BIC"))</f>
        <v/>
      </c>
      <c r="BA30" s="152" t="str">
        <f ca="1">IF(COUNTIF(Lists!A20:A272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30,0,-12),CHAR(32),""),CHAR(33),""),CHAR(34),""),CHAR(35),""),CHAR(36),""),CHAR(37),""),CHAR(38),""),CHAR(39),""),CHAR(40),""),CHAR(41),""),CHAR(42),""),CHAR(43),""),CHAR(44),""),CHAR(45),""),CHAR(46),""),CHAR(47),""),CHAR(58),""),CHAR(59),""),CHAR(60),""),CHAR(61),""),CHAR(62),""),CHAR(63),""),CHAR(64),""),CHAR(91),""),CHAR(92),""),CHAR(93),""),CHAR(94),""),CHAR(95),""),CHAR(96),""),CHAR(123),""),CHAR(124),""),CHAR(125),""),CHAR(126),""),CHAR(150),""),CHAR(160),""))),"")</f>
        <v/>
      </c>
      <c r="BB30" s="152" t="str">
        <f ca="1">IF(BA30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30,0,-13),CHAR(32),""),CHAR(33),""),CHAR(34),""),CHAR(35),""),CHAR(36),""),CHAR(37),""),CHAR(38),""),CHAR(39),""),CHAR(40),""),CHAR(41),""),CHAR(42),""),CHAR(43),""),CHAR(44),""),CHAR(45),""),CHAR(46),""),CHAR(47),""),CHAR(58),""),CHAR(59),""),CHAR(60),""),CHAR(61),""),CHAR(62),""),CHAR(63),""),CHAR(64),""),CHAR(91),""),CHAR(92),""),CHAR(93),""),CHAR(94),""),CHAR(95),""),CHAR(96),""),CHAR(123),""),CHAR(124),""),CHAR(125),""),CHAR(126),""),CHAR(150),""),CHAR(160),""))),
IFERROR(IF(VLOOKUP(LEFT(BA30,2),IBAN!$C$2:$O$255,13,FALSE)=LEN(BA30),IFERROR(MID(BA30,VLOOKUP(LEFT(BA30,2),IBAN!$C$2:$O$255,11,FALSE),VLOOKUP(LEFT(BA30,2),IBAN!$C$2:$O$255,12,FALSE)),""),"IBAN is incorrect"),"IBAN is incorrect"))</f>
        <v/>
      </c>
      <c r="BC30" s="210"/>
      <c r="BD30" s="136"/>
      <c r="BE30" s="136"/>
      <c r="BF30" s="152" t="str">
        <f t="shared" ca="1" si="12"/>
        <v/>
      </c>
      <c r="BG30" s="345" t="str">
        <f ca="1">IF(OFFSET(U30,0,3)="","",IFERROR(
IF(VLOOKUP(OFFSET(U30,0,3),IBAN!$A$3:$S$255,19,FALSE)="Y",
  IF(VLOOKUP(OFFSET(U30,0,3),IBAN!$A$3:$C$255,2,FALSE)="Y",
      IF(AA30="","",IF(VLOOKUP(LEFT(AA30,2),IBAN!$C$2:$O$255,13,FALSE)=LEN(AA30),MID(AA30,VLOOKUP(LEFT(AA30,2),IBAN!$C$2:$O$255,6,FALSE),VLOOKUP(LEFT(AA30,2),IBAN!$C$2:$O$255,7,FALSE)),"IBAN is incorrect")),
      IF(AB30="","",MID(AB30,VLOOKUP(OFFSET(U30,0,3), IBAN!$A$3:$O$255,8,FALSE), VLOOKUP(OFFSET(U30,0,3), IBAN!$A$3:$O$255,9,FALSE)))),
  MID(UPPER(CLEAN(SUBSTITUTE(SUBSTITUTE(SUBSTITUTE(SUBSTITUTE(SUBSTITUTE(SUBSTITUTE(SUBSTITUTE(SUBSTITUTE(SUBSTITUTE(SUBSTITUTE(OFFSET(U30,0,9)," ",""),"-",""),"–",""),".",""),"/",""),"_",""),"&amp;",""),"+",""),":",""),";",""))),VLOOKUP(OFFSET(U30,0,3),IBAN!$A$3:$W$255,20,FALSE),VLOOKUP(OFFSET(U30,0,3),IBAN!$A$3:$W$255,21,FALSE))),
""))</f>
        <v/>
      </c>
      <c r="BH30" s="152" t="str">
        <f ca="1">IF(OFFSET(U30,0,3)="","",IFERROR(
IF(VLOOKUP(OFFSET(U30,0,3),IBAN!$A$3:$S$255,19,FALSE)="Y",
  IF(VLOOKUP(OFFSET(U30,0,3),IBAN!$A$3:$C$255,2,FALSE)="Y",
      IF(AA30="","",IF(VLOOKUP(LEFT(AA30,2),IBAN!$C$2:$O$255,13,FALSE)=LEN(AA30),MID(AA30,VLOOKUP(LEFT(AA30,2),IBAN!$C$2:$O$255,8,FALSE),VLOOKUP(LEFT(AA30,2),IBAN!$C$2:$O$255,9,FALSE)),"")),
      IF(AB30="","",MID(AB30,VLOOKUP(OFFSET(U30,0,3), IBAN!$A$3:$O$255,10,FALSE), VLOOKUP(OFFSET(U30,0,3), IBAN!$A$3:$O$255,11,FALSE)))),
  IFERROR(MID(UPPER(CLEAN(SUBSTITUTE(SUBSTITUTE(SUBSTITUTE(SUBSTITUTE(SUBSTITUTE(SUBSTITUTE(SUBSTITUTE(SUBSTITUTE(SUBSTITUTE(SUBSTITUTE(OFFSET(U30,0,9)," ",""),"-",""),"–",""),".",""),"/",""),"_",""),"&amp;",""),"+",""),":",""),";",""))),VLOOKUP(OFFSET(U30,0,3),IBAN!$A$3:$W$255,22,FALSE),VLOOKUP(OFFSET(U30,0,3),IBAN!$A$3:$W$255,23,FALSE)),
        UPPER(CLEAN(SUBSTITUTE(SUBSTITUTE(SUBSTITUTE(SUBSTITUTE(SUBSTITUTE(SUBSTITUTE(SUBSTITUTE(SUBSTITUTE(SUBSTITUTE(SUBSTITUTE(OFFSET(U30,0,9)," ",""),"-",""),"–",""),".",""),"/",""),"_",""),"&amp;",""),"+",""),":",""),";",""))))),
""))</f>
        <v/>
      </c>
      <c r="BI30" s="152" t="str">
        <f t="shared" ca="1" si="13"/>
        <v/>
      </c>
      <c r="BJ30" s="152" t="str">
        <f t="shared" ca="1" si="14"/>
        <v/>
      </c>
      <c r="BK30" s="150"/>
      <c r="BL30" s="152" t="str">
        <f t="shared" ca="1" si="15"/>
        <v/>
      </c>
      <c r="BM30" s="152"/>
      <c r="BN30" s="136"/>
      <c r="BO30" s="136"/>
      <c r="BP30" s="152"/>
      <c r="BQ30" s="136"/>
      <c r="BR30" s="136" t="str">
        <f t="shared" ca="1" si="0"/>
        <v/>
      </c>
      <c r="BS30" s="136"/>
      <c r="BT30" s="136"/>
      <c r="BU30" s="136"/>
      <c r="BV30" s="210"/>
      <c r="BW30" s="153"/>
      <c r="BX30" s="153"/>
      <c r="BY30" s="136"/>
      <c r="BZ30" s="136"/>
      <c r="CA30" s="136"/>
      <c r="CB30" s="136"/>
      <c r="CC30" s="136" t="str">
        <f t="shared" ca="1" si="5"/>
        <v/>
      </c>
      <c r="CD30" s="136" t="str">
        <f t="shared" ca="1" si="6"/>
        <v/>
      </c>
      <c r="CE30" s="210"/>
      <c r="CF30" s="136" t="str">
        <f t="shared" ca="1" si="16"/>
        <v/>
      </c>
      <c r="CG30" s="136" t="str">
        <f t="shared" ca="1" si="17"/>
        <v/>
      </c>
      <c r="CH30" s="136"/>
      <c r="CI30" s="526" t="str">
        <f ca="1">IF(AA30="","",IFERROR(IF(VLOOKUP(LEFT(AA30,2),IBAN!$C$2:$O$255,13,FALSE)=LEN(AA30),IF(MOD(CONCATENATE(MOD(CONCATENATE(MOD(CONCATENATE(MOD(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30, LEN(AA30) - 4) &amp; LEFT(AA30,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30, LEN(AA30) - 4) &amp; LEFT(AA30,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30, LEN(AA30) - 4) &amp; LEFT(AA30,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30, LEN(AA30) - 4) &amp; LEFT(AA30, 4)),"A",10),"B",11),"C",12),"D",13),"E",14),"F",15),"G",16),"H",17),"I",18),"J",19),"K",20),"L",21),"M",22),"N",23),"O",24),"P",25),"Q",26),"R",27),"S",28),"T",29),"U",30),"V",31),"W",32),"X",33),"Y",34),"Z",35),39,12)),97)=1,"GOOD","BAD"),"Length incorrect"),"BAD"))</f>
        <v/>
      </c>
      <c r="CJ30" s="526" t="str">
        <f ca="1">IF(OR(AA30="",OFFSET(U30,0,3)=""),"",IF(SUMPRODUCT(--(ISNUMBER(SEARCH(Colonies,OFFSET(U30,0,3))))),"",IFERROR(IF(INDEX(IBAN!$A$3:$A$255,MATCH(LEFT(AA30,2),IBAN!$C$3:$C$255,0))=OFFSET(U30,0,3),"GOOD","BAD"),"BAD")))</f>
        <v/>
      </c>
      <c r="CK30" s="526" t="str">
        <f ca="1">IF(AB30="","",IFERROR(IF(VLOOKUP(OFFSET(U30,0,3),IBAN!$A$2:$N$255,14,FALSE)="","no criteria",IF(VLOOKUP(OFFSET(U30,0,3),IBAN!$A$2:$N$255,14,FALSE)=LEN(AB30),"GOOD",IF(OR(CO30="GOOD",CP30="GOOD"),"GOOD","BAD"))),""))</f>
        <v/>
      </c>
      <c r="CL30" s="527" t="str">
        <f ca="1">IF(BA30="","",IFERROR(IF(VLOOKUP(LEFT(BA30,2),IBAN!$C$2:$O$255,13,FALSE)=LEN(BA30),IF(MOD(CONCATENATE(MOD(CONCATENATE(MOD(CONCATENATE(MOD(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30, LEN(BA30) - 4) &amp; LEFT(BA30,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30, LEN(BA30) - 4) &amp; LEFT(BA30,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30, LEN(BA30) - 4) &amp; LEFT(BA30,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30, LEN(BA30) - 4) &amp; LEFT(BA30, 4)),"A",10),"B",11),"C",12),"D",13),"E",14),"F",15),"G",16),"H",17),"I",18),"J",19),"K",20),"L",21),"M",22),"N",23),"O",24),"P",25),"Q",26),"R",27),"S",28),"T",29),"U",30),"V",31),"W",32),"X",33),"Y",34),"Z",35),39,12)),97)=1,"GOOD","BAD"),"BAD"),"BAD"))</f>
        <v/>
      </c>
      <c r="CM30" s="527" t="str">
        <f ca="1">IF(OR(BA30="",AZ30=""),"",IF(SUMPRODUCT(--(ISNUMBER(SEARCH(Colonies,AZ30)))),"",IFERROR(IF(INDEX(IBAN!$A$3:$A$255,MATCH(LEFT(BA30,2),IBAN!$C$3:$C$255,0))=AZ30,"GOOD","BAD"),"BAD")))</f>
        <v/>
      </c>
      <c r="CN30" s="527" t="str">
        <f ca="1">IF(BB30="","",IFERROR(IF(VLOOKUP(AZ30,IBAN!$A$2:$N$255,14,FALSE)="","no criteria",IF(VLOOKUP(AZ30,IBAN!$A$2:$N$255,14,FALSE)=LEN(BB30),"GOOD","BAD")),""))</f>
        <v/>
      </c>
      <c r="CO30" s="526" t="str">
        <f t="shared" ca="1" si="18"/>
        <v/>
      </c>
      <c r="CP30" s="526" t="str">
        <f t="shared" ca="1" si="19"/>
        <v/>
      </c>
      <c r="CQ30" s="346"/>
      <c r="CR30" s="539"/>
    </row>
    <row r="31" spans="1:96" s="541" customFormat="1" x14ac:dyDescent="0.2">
      <c r="A31" s="534"/>
      <c r="B31" s="534"/>
      <c r="C31" s="534"/>
      <c r="D31" s="534"/>
      <c r="E31" s="534"/>
      <c r="F31" s="534"/>
      <c r="G31" s="155"/>
      <c r="H31" s="141" t="str">
        <f>IF('Supplier Details'!I31="","",'Supplier Details'!I31)</f>
        <v/>
      </c>
      <c r="I31" s="141"/>
      <c r="J31" s="142" t="str">
        <f>IF('Supplier Details'!K31="","",'Supplier Details'!K31)</f>
        <v/>
      </c>
      <c r="K31" s="143" t="str">
        <f ca="1">IF(OFFSET('Supplier Details'!J31,0,2)="","",UPPER(OFFSET('Supplier Details'!J31,0,2)))</f>
        <v/>
      </c>
      <c r="L31" s="142" t="str">
        <f ca="1">IF(OFFSET('Supplier Details'!J31,0,3)="","",OFFSET('Supplier Details'!J31,0,3))</f>
        <v/>
      </c>
      <c r="M31" s="341"/>
      <c r="N31" s="141"/>
      <c r="O31" s="142" t="str">
        <f>IF('Supplier Details'!Y31="","",'Supplier Details'!Y31)</f>
        <v/>
      </c>
      <c r="P31" s="129" t="str">
        <f ca="1">IF(OFFSET('Supplier Details'!X31,0,4)="","",OFFSET('Supplier Details'!X31,0,4))</f>
        <v/>
      </c>
      <c r="Q31" s="129" t="str">
        <f>IF('Supplier Details'!V31="","",'Supplier Details'!V31)</f>
        <v/>
      </c>
      <c r="R31" s="129" t="str">
        <f ca="1">IF(OFFSET('Supplier Details'!X31,0,6)="","",OFFSET('Supplier Details'!X31,0,6))</f>
        <v/>
      </c>
      <c r="S31" s="144" t="str">
        <f>IF('Supplier Details'!AA31="","",'Supplier Details'!AA31)</f>
        <v/>
      </c>
      <c r="T31" s="341"/>
      <c r="U31" s="145"/>
      <c r="V31" s="149"/>
      <c r="W31" s="149"/>
      <c r="X31" s="129" t="str">
        <f t="shared" ca="1" si="4"/>
        <v/>
      </c>
      <c r="Y31" s="147"/>
      <c r="Z31" s="147" t="str">
        <f ca="1">IF(AA31="","",IFERROR(IF(VLOOKUP(LEFT(AA31,2),IBAN!$C$2:$O$255,13,FALSE)=LEN(AA31),IFERROR(MID(AA31,VLOOKUP(LEFT(AA31,2),IBAN!$C$2:$O$255,11,FALSE),VLOOKUP(LEFT(AA31,2),IBAN!$C$2:$O$255,12,FALSE)),""),""),"IBAN is incorrect"))</f>
        <v/>
      </c>
      <c r="AA31" s="152" t="str">
        <f t="shared" ca="1" si="7"/>
        <v/>
      </c>
      <c r="AB31" s="152" t="str">
        <f t="shared" ca="1" si="8"/>
        <v/>
      </c>
      <c r="AC31" s="143"/>
      <c r="AD31" s="342" t="str">
        <f ca="1">IF(OFFSET(U31,0,3)="","",IFERROR(IF(VLOOKUP(OFFSET(U31,0,3),IBAN!$A$3:$S$255,19,FALSE)="Y",CONCATENATE(BG31,BH31),IF(VLOOKUP(OFFSET(U31,0,3),IBAN!$A$3:$X$255,24,FALSE)="","",VLOOKUP(OFFSET(U31,0,3),IBAN!$A$3:$X$255,24,FALSE))),""))</f>
        <v/>
      </c>
      <c r="AE31" s="143"/>
      <c r="AF31" s="143"/>
      <c r="AG31" s="147"/>
      <c r="AH31" s="149"/>
      <c r="AI31" s="145" t="str">
        <f>IF('Supplier Details'!AS31="","",'Supplier Details'!AS31)</f>
        <v/>
      </c>
      <c r="AJ31" s="145"/>
      <c r="AK31" s="343" t="str">
        <f ca="1">IFERROR(IF(OFFSET(U31,0,3)="","",IF(ISBLANK(VLOOKUP(OFFSET(U31,0,3),IBAN!$A$3:$AC$255,27,FALSE)),"",VLOOKUP(OFFSET(U31,0,3),IBAN!$A$3:$AC$255,27,FALSE))),"")</f>
        <v/>
      </c>
      <c r="AL31" s="147" t="str">
        <f ca="1">IFERROR(IF(OFFSET(U31,0,3)="","",IF(ISBLANK(VLOOKUP(OFFSET(U31,0,3),IBAN!$A$3:$AC$255,28,FALSE)),"",VLOOKUP(OFFSET(U31,0,3),IBAN!$A$3:$AC$255,28,FALSE))),"")</f>
        <v/>
      </c>
      <c r="AM31" s="143"/>
      <c r="AN31" s="147"/>
      <c r="AO31" s="147"/>
      <c r="AP31" s="344" t="str">
        <f ca="1">IF(AA31="","",IFERROR(MID(AA31,VLOOKUP(LEFT(AA31,2),IBAN!$C$2:$Q$255,14,FALSE),VLOOKUP(LEFT(AA31,2),IBAN!$C$2:$Q$255,15,FALSE)),""))</f>
        <v/>
      </c>
      <c r="AQ31" s="150"/>
      <c r="AR31" s="151"/>
      <c r="AS31" s="344"/>
      <c r="AT31" s="152" t="str">
        <f t="shared" ca="1" si="9"/>
        <v/>
      </c>
      <c r="AU31" s="152" t="str">
        <f t="shared" ca="1" si="10"/>
        <v/>
      </c>
      <c r="AV31" s="136"/>
      <c r="AW31" s="210"/>
      <c r="AX31" s="150" t="str">
        <f t="shared" si="11"/>
        <v/>
      </c>
      <c r="AY31" s="344"/>
      <c r="AZ31" s="136" t="str">
        <f ca="1">IF(OFFSET(AZ31,0,-12)="","",IFERROR(VLOOKUP(MID(OFFSET(AZ31,0,-12),5,2),Lists!$A$3:$B$256,2,FALSE),"incorrect Swift/BIC"))</f>
        <v/>
      </c>
      <c r="BA31" s="152" t="str">
        <f ca="1">IF(COUNTIF(Lists!A21:A273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31,0,-12),CHAR(32),""),CHAR(33),""),CHAR(34),""),CHAR(35),""),CHAR(36),""),CHAR(37),""),CHAR(38),""),CHAR(39),""),CHAR(40),""),CHAR(41),""),CHAR(42),""),CHAR(43),""),CHAR(44),""),CHAR(45),""),CHAR(46),""),CHAR(47),""),CHAR(58),""),CHAR(59),""),CHAR(60),""),CHAR(61),""),CHAR(62),""),CHAR(63),""),CHAR(64),""),CHAR(91),""),CHAR(92),""),CHAR(93),""),CHAR(94),""),CHAR(95),""),CHAR(96),""),CHAR(123),""),CHAR(124),""),CHAR(125),""),CHAR(126),""),CHAR(150),""),CHAR(160),""))),"")</f>
        <v/>
      </c>
      <c r="BB31" s="152" t="str">
        <f ca="1">IF(BA31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31,0,-13),CHAR(32),""),CHAR(33),""),CHAR(34),""),CHAR(35),""),CHAR(36),""),CHAR(37),""),CHAR(38),""),CHAR(39),""),CHAR(40),""),CHAR(41),""),CHAR(42),""),CHAR(43),""),CHAR(44),""),CHAR(45),""),CHAR(46),""),CHAR(47),""),CHAR(58),""),CHAR(59),""),CHAR(60),""),CHAR(61),""),CHAR(62),""),CHAR(63),""),CHAR(64),""),CHAR(91),""),CHAR(92),""),CHAR(93),""),CHAR(94),""),CHAR(95),""),CHAR(96),""),CHAR(123),""),CHAR(124),""),CHAR(125),""),CHAR(126),""),CHAR(150),""),CHAR(160),""))),
IFERROR(IF(VLOOKUP(LEFT(BA31,2),IBAN!$C$2:$O$255,13,FALSE)=LEN(BA31),IFERROR(MID(BA31,VLOOKUP(LEFT(BA31,2),IBAN!$C$2:$O$255,11,FALSE),VLOOKUP(LEFT(BA31,2),IBAN!$C$2:$O$255,12,FALSE)),""),"IBAN is incorrect"),"IBAN is incorrect"))</f>
        <v/>
      </c>
      <c r="BC31" s="210"/>
      <c r="BD31" s="136"/>
      <c r="BE31" s="136"/>
      <c r="BF31" s="152" t="str">
        <f t="shared" ca="1" si="12"/>
        <v/>
      </c>
      <c r="BG31" s="345" t="str">
        <f ca="1">IF(OFFSET(U31,0,3)="","",IFERROR(
IF(VLOOKUP(OFFSET(U31,0,3),IBAN!$A$3:$S$255,19,FALSE)="Y",
  IF(VLOOKUP(OFFSET(U31,0,3),IBAN!$A$3:$C$255,2,FALSE)="Y",
      IF(AA31="","",IF(VLOOKUP(LEFT(AA31,2),IBAN!$C$2:$O$255,13,FALSE)=LEN(AA31),MID(AA31,VLOOKUP(LEFT(AA31,2),IBAN!$C$2:$O$255,6,FALSE),VLOOKUP(LEFT(AA31,2),IBAN!$C$2:$O$255,7,FALSE)),"IBAN is incorrect")),
      IF(AB31="","",MID(AB31,VLOOKUP(OFFSET(U31,0,3), IBAN!$A$3:$O$255,8,FALSE), VLOOKUP(OFFSET(U31,0,3), IBAN!$A$3:$O$255,9,FALSE)))),
  MID(UPPER(CLEAN(SUBSTITUTE(SUBSTITUTE(SUBSTITUTE(SUBSTITUTE(SUBSTITUTE(SUBSTITUTE(SUBSTITUTE(SUBSTITUTE(SUBSTITUTE(SUBSTITUTE(OFFSET(U31,0,9)," ",""),"-",""),"–",""),".",""),"/",""),"_",""),"&amp;",""),"+",""),":",""),";",""))),VLOOKUP(OFFSET(U31,0,3),IBAN!$A$3:$W$255,20,FALSE),VLOOKUP(OFFSET(U31,0,3),IBAN!$A$3:$W$255,21,FALSE))),
""))</f>
        <v/>
      </c>
      <c r="BH31" s="152" t="str">
        <f ca="1">IF(OFFSET(U31,0,3)="","",IFERROR(
IF(VLOOKUP(OFFSET(U31,0,3),IBAN!$A$3:$S$255,19,FALSE)="Y",
  IF(VLOOKUP(OFFSET(U31,0,3),IBAN!$A$3:$C$255,2,FALSE)="Y",
      IF(AA31="","",IF(VLOOKUP(LEFT(AA31,2),IBAN!$C$2:$O$255,13,FALSE)=LEN(AA31),MID(AA31,VLOOKUP(LEFT(AA31,2),IBAN!$C$2:$O$255,8,FALSE),VLOOKUP(LEFT(AA31,2),IBAN!$C$2:$O$255,9,FALSE)),"")),
      IF(AB31="","",MID(AB31,VLOOKUP(OFFSET(U31,0,3), IBAN!$A$3:$O$255,10,FALSE), VLOOKUP(OFFSET(U31,0,3), IBAN!$A$3:$O$255,11,FALSE)))),
  IFERROR(MID(UPPER(CLEAN(SUBSTITUTE(SUBSTITUTE(SUBSTITUTE(SUBSTITUTE(SUBSTITUTE(SUBSTITUTE(SUBSTITUTE(SUBSTITUTE(SUBSTITUTE(SUBSTITUTE(OFFSET(U31,0,9)," ",""),"-",""),"–",""),".",""),"/",""),"_",""),"&amp;",""),"+",""),":",""),";",""))),VLOOKUP(OFFSET(U31,0,3),IBAN!$A$3:$W$255,22,FALSE),VLOOKUP(OFFSET(U31,0,3),IBAN!$A$3:$W$255,23,FALSE)),
        UPPER(CLEAN(SUBSTITUTE(SUBSTITUTE(SUBSTITUTE(SUBSTITUTE(SUBSTITUTE(SUBSTITUTE(SUBSTITUTE(SUBSTITUTE(SUBSTITUTE(SUBSTITUTE(OFFSET(U31,0,9)," ",""),"-",""),"–",""),".",""),"/",""),"_",""),"&amp;",""),"+",""),":",""),";",""))))),
""))</f>
        <v/>
      </c>
      <c r="BI31" s="152" t="str">
        <f t="shared" ca="1" si="13"/>
        <v/>
      </c>
      <c r="BJ31" s="152" t="str">
        <f t="shared" ca="1" si="14"/>
        <v/>
      </c>
      <c r="BK31" s="150"/>
      <c r="BL31" s="152" t="str">
        <f t="shared" ca="1" si="15"/>
        <v/>
      </c>
      <c r="BM31" s="152"/>
      <c r="BN31" s="136"/>
      <c r="BO31" s="136"/>
      <c r="BP31" s="152"/>
      <c r="BQ31" s="136"/>
      <c r="BR31" s="136" t="str">
        <f t="shared" ca="1" si="0"/>
        <v/>
      </c>
      <c r="BS31" s="136"/>
      <c r="BT31" s="136"/>
      <c r="BU31" s="136"/>
      <c r="BV31" s="210"/>
      <c r="BW31" s="153"/>
      <c r="BX31" s="153"/>
      <c r="BY31" s="136"/>
      <c r="BZ31" s="136"/>
      <c r="CA31" s="136"/>
      <c r="CB31" s="136"/>
      <c r="CC31" s="136" t="str">
        <f t="shared" ca="1" si="5"/>
        <v/>
      </c>
      <c r="CD31" s="136" t="str">
        <f t="shared" ca="1" si="6"/>
        <v/>
      </c>
      <c r="CE31" s="210"/>
      <c r="CF31" s="136" t="str">
        <f t="shared" ca="1" si="16"/>
        <v/>
      </c>
      <c r="CG31" s="136" t="str">
        <f t="shared" ca="1" si="17"/>
        <v/>
      </c>
      <c r="CH31" s="136"/>
      <c r="CI31" s="526" t="str">
        <f ca="1">IF(AA31="","",IFERROR(IF(VLOOKUP(LEFT(AA31,2),IBAN!$C$2:$O$255,13,FALSE)=LEN(AA31),IF(MOD(CONCATENATE(MOD(CONCATENATE(MOD(CONCATENATE(MOD(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31, LEN(AA31) - 4) &amp; LEFT(AA31,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31, LEN(AA31) - 4) &amp; LEFT(AA31,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31, LEN(AA31) - 4) &amp; LEFT(AA31,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31, LEN(AA31) - 4) &amp; LEFT(AA31, 4)),"A",10),"B",11),"C",12),"D",13),"E",14),"F",15),"G",16),"H",17),"I",18),"J",19),"K",20),"L",21),"M",22),"N",23),"O",24),"P",25),"Q",26),"R",27),"S",28),"T",29),"U",30),"V",31),"W",32),"X",33),"Y",34),"Z",35),39,12)),97)=1,"GOOD","BAD"),"Length incorrect"),"BAD"))</f>
        <v/>
      </c>
      <c r="CJ31" s="526" t="str">
        <f ca="1">IF(OR(AA31="",OFFSET(U31,0,3)=""),"",IF(SUMPRODUCT(--(ISNUMBER(SEARCH(Colonies,OFFSET(U31,0,3))))),"",IFERROR(IF(INDEX(IBAN!$A$3:$A$255,MATCH(LEFT(AA31,2),IBAN!$C$3:$C$255,0))=OFFSET(U31,0,3),"GOOD","BAD"),"BAD")))</f>
        <v/>
      </c>
      <c r="CK31" s="526" t="str">
        <f ca="1">IF(AB31="","",IFERROR(IF(VLOOKUP(OFFSET(U31,0,3),IBAN!$A$2:$N$255,14,FALSE)="","no criteria",IF(VLOOKUP(OFFSET(U31,0,3),IBAN!$A$2:$N$255,14,FALSE)=LEN(AB31),"GOOD",IF(OR(CO31="GOOD",CP31="GOOD"),"GOOD","BAD"))),""))</f>
        <v/>
      </c>
      <c r="CL31" s="527" t="str">
        <f ca="1">IF(BA31="","",IFERROR(IF(VLOOKUP(LEFT(BA31,2),IBAN!$C$2:$O$255,13,FALSE)=LEN(BA31),IF(MOD(CONCATENATE(MOD(CONCATENATE(MOD(CONCATENATE(MOD(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31, LEN(BA31) - 4) &amp; LEFT(BA31,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31, LEN(BA31) - 4) &amp; LEFT(BA31,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31, LEN(BA31) - 4) &amp; LEFT(BA31,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31, LEN(BA31) - 4) &amp; LEFT(BA31, 4)),"A",10),"B",11),"C",12),"D",13),"E",14),"F",15),"G",16),"H",17),"I",18),"J",19),"K",20),"L",21),"M",22),"N",23),"O",24),"P",25),"Q",26),"R",27),"S",28),"T",29),"U",30),"V",31),"W",32),"X",33),"Y",34),"Z",35),39,12)),97)=1,"GOOD","BAD"),"BAD"),"BAD"))</f>
        <v/>
      </c>
      <c r="CM31" s="527" t="str">
        <f ca="1">IF(OR(BA31="",AZ31=""),"",IF(SUMPRODUCT(--(ISNUMBER(SEARCH(Colonies,AZ31)))),"",IFERROR(IF(INDEX(IBAN!$A$3:$A$255,MATCH(LEFT(BA31,2),IBAN!$C$3:$C$255,0))=AZ31,"GOOD","BAD"),"BAD")))</f>
        <v/>
      </c>
      <c r="CN31" s="527" t="str">
        <f ca="1">IF(BB31="","",IFERROR(IF(VLOOKUP(AZ31,IBAN!$A$2:$N$255,14,FALSE)="","no criteria",IF(VLOOKUP(AZ31,IBAN!$A$2:$N$255,14,FALSE)=LEN(BB31),"GOOD","BAD")),""))</f>
        <v/>
      </c>
      <c r="CO31" s="526" t="str">
        <f t="shared" ca="1" si="18"/>
        <v/>
      </c>
      <c r="CP31" s="526" t="str">
        <f t="shared" ca="1" si="19"/>
        <v/>
      </c>
      <c r="CQ31" s="346"/>
      <c r="CR31" s="539"/>
    </row>
    <row r="32" spans="1:96" s="541" customFormat="1" x14ac:dyDescent="0.2">
      <c r="A32" s="534"/>
      <c r="B32" s="534"/>
      <c r="C32" s="534"/>
      <c r="D32" s="534"/>
      <c r="E32" s="534"/>
      <c r="F32" s="534"/>
      <c r="G32" s="155"/>
      <c r="H32" s="141" t="str">
        <f>IF('Supplier Details'!I32="","",'Supplier Details'!I32)</f>
        <v/>
      </c>
      <c r="I32" s="141"/>
      <c r="J32" s="142" t="str">
        <f>IF('Supplier Details'!K32="","",'Supplier Details'!K32)</f>
        <v/>
      </c>
      <c r="K32" s="143" t="str">
        <f ca="1">IF(OFFSET('Supplier Details'!J32,0,2)="","",UPPER(OFFSET('Supplier Details'!J32,0,2)))</f>
        <v/>
      </c>
      <c r="L32" s="142" t="str">
        <f ca="1">IF(OFFSET('Supplier Details'!J32,0,3)="","",OFFSET('Supplier Details'!J32,0,3))</f>
        <v/>
      </c>
      <c r="M32" s="341"/>
      <c r="N32" s="141"/>
      <c r="O32" s="142" t="str">
        <f>IF('Supplier Details'!Y32="","",'Supplier Details'!Y32)</f>
        <v/>
      </c>
      <c r="P32" s="129" t="str">
        <f ca="1">IF(OFFSET('Supplier Details'!X32,0,4)="","",OFFSET('Supplier Details'!X32,0,4))</f>
        <v/>
      </c>
      <c r="Q32" s="129" t="str">
        <f>IF('Supplier Details'!V32="","",'Supplier Details'!V32)</f>
        <v/>
      </c>
      <c r="R32" s="129" t="str">
        <f ca="1">IF(OFFSET('Supplier Details'!X32,0,6)="","",OFFSET('Supplier Details'!X32,0,6))</f>
        <v/>
      </c>
      <c r="S32" s="144" t="str">
        <f>IF('Supplier Details'!AA32="","",'Supplier Details'!AA32)</f>
        <v/>
      </c>
      <c r="T32" s="341"/>
      <c r="U32" s="145"/>
      <c r="V32" s="149"/>
      <c r="W32" s="149"/>
      <c r="X32" s="129" t="str">
        <f t="shared" ca="1" si="4"/>
        <v/>
      </c>
      <c r="Y32" s="147"/>
      <c r="Z32" s="147" t="str">
        <f ca="1">IF(AA32="","",IFERROR(IF(VLOOKUP(LEFT(AA32,2),IBAN!$C$2:$O$255,13,FALSE)=LEN(AA32),IFERROR(MID(AA32,VLOOKUP(LEFT(AA32,2),IBAN!$C$2:$O$255,11,FALSE),VLOOKUP(LEFT(AA32,2),IBAN!$C$2:$O$255,12,FALSE)),""),""),"IBAN is incorrect"))</f>
        <v/>
      </c>
      <c r="AA32" s="152" t="str">
        <f t="shared" ca="1" si="7"/>
        <v/>
      </c>
      <c r="AB32" s="152" t="str">
        <f t="shared" ca="1" si="8"/>
        <v/>
      </c>
      <c r="AC32" s="143"/>
      <c r="AD32" s="342" t="str">
        <f ca="1">IF(OFFSET(U32,0,3)="","",IFERROR(IF(VLOOKUP(OFFSET(U32,0,3),IBAN!$A$3:$S$255,19,FALSE)="Y",CONCATENATE(BG32,BH32),IF(VLOOKUP(OFFSET(U32,0,3),IBAN!$A$3:$X$255,24,FALSE)="","",VLOOKUP(OFFSET(U32,0,3),IBAN!$A$3:$X$255,24,FALSE))),""))</f>
        <v/>
      </c>
      <c r="AE32" s="143"/>
      <c r="AF32" s="143"/>
      <c r="AG32" s="147"/>
      <c r="AH32" s="149"/>
      <c r="AI32" s="145" t="str">
        <f>IF('Supplier Details'!AS32="","",'Supplier Details'!AS32)</f>
        <v/>
      </c>
      <c r="AJ32" s="145"/>
      <c r="AK32" s="343" t="str">
        <f ca="1">IFERROR(IF(OFFSET(U32,0,3)="","",IF(ISBLANK(VLOOKUP(OFFSET(U32,0,3),IBAN!$A$3:$AC$255,27,FALSE)),"",VLOOKUP(OFFSET(U32,0,3),IBAN!$A$3:$AC$255,27,FALSE))),"")</f>
        <v/>
      </c>
      <c r="AL32" s="147" t="str">
        <f ca="1">IFERROR(IF(OFFSET(U32,0,3)="","",IF(ISBLANK(VLOOKUP(OFFSET(U32,0,3),IBAN!$A$3:$AC$255,28,FALSE)),"",VLOOKUP(OFFSET(U32,0,3),IBAN!$A$3:$AC$255,28,FALSE))),"")</f>
        <v/>
      </c>
      <c r="AM32" s="143"/>
      <c r="AN32" s="147"/>
      <c r="AO32" s="147"/>
      <c r="AP32" s="344" t="str">
        <f ca="1">IF(AA32="","",IFERROR(MID(AA32,VLOOKUP(LEFT(AA32,2),IBAN!$C$2:$Q$255,14,FALSE),VLOOKUP(LEFT(AA32,2),IBAN!$C$2:$Q$255,15,FALSE)),""))</f>
        <v/>
      </c>
      <c r="AQ32" s="150"/>
      <c r="AR32" s="151"/>
      <c r="AS32" s="344"/>
      <c r="AT32" s="152" t="str">
        <f t="shared" ca="1" si="9"/>
        <v/>
      </c>
      <c r="AU32" s="152" t="str">
        <f t="shared" ca="1" si="10"/>
        <v/>
      </c>
      <c r="AV32" s="136"/>
      <c r="AW32" s="210"/>
      <c r="AX32" s="150" t="str">
        <f t="shared" si="11"/>
        <v/>
      </c>
      <c r="AY32" s="344"/>
      <c r="AZ32" s="136" t="str">
        <f ca="1">IF(OFFSET(AZ32,0,-12)="","",IFERROR(VLOOKUP(MID(OFFSET(AZ32,0,-12),5,2),Lists!$A$3:$B$256,2,FALSE),"incorrect Swift/BIC"))</f>
        <v/>
      </c>
      <c r="BA32" s="152" t="str">
        <f ca="1">IF(COUNTIF(Lists!A22:A274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32,0,-12),CHAR(32),""),CHAR(33),""),CHAR(34),""),CHAR(35),""),CHAR(36),""),CHAR(37),""),CHAR(38),""),CHAR(39),""),CHAR(40),""),CHAR(41),""),CHAR(42),""),CHAR(43),""),CHAR(44),""),CHAR(45),""),CHAR(46),""),CHAR(47),""),CHAR(58),""),CHAR(59),""),CHAR(60),""),CHAR(61),""),CHAR(62),""),CHAR(63),""),CHAR(64),""),CHAR(91),""),CHAR(92),""),CHAR(93),""),CHAR(94),""),CHAR(95),""),CHAR(96),""),CHAR(123),""),CHAR(124),""),CHAR(125),""),CHAR(126),""),CHAR(150),""),CHAR(160),""))),"")</f>
        <v/>
      </c>
      <c r="BB32" s="152" t="str">
        <f ca="1">IF(BA32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32,0,-13),CHAR(32),""),CHAR(33),""),CHAR(34),""),CHAR(35),""),CHAR(36),""),CHAR(37),""),CHAR(38),""),CHAR(39),""),CHAR(40),""),CHAR(41),""),CHAR(42),""),CHAR(43),""),CHAR(44),""),CHAR(45),""),CHAR(46),""),CHAR(47),""),CHAR(58),""),CHAR(59),""),CHAR(60),""),CHAR(61),""),CHAR(62),""),CHAR(63),""),CHAR(64),""),CHAR(91),""),CHAR(92),""),CHAR(93),""),CHAR(94),""),CHAR(95),""),CHAR(96),""),CHAR(123),""),CHAR(124),""),CHAR(125),""),CHAR(126),""),CHAR(150),""),CHAR(160),""))),
IFERROR(IF(VLOOKUP(LEFT(BA32,2),IBAN!$C$2:$O$255,13,FALSE)=LEN(BA32),IFERROR(MID(BA32,VLOOKUP(LEFT(BA32,2),IBAN!$C$2:$O$255,11,FALSE),VLOOKUP(LEFT(BA32,2),IBAN!$C$2:$O$255,12,FALSE)),""),"IBAN is incorrect"),"IBAN is incorrect"))</f>
        <v/>
      </c>
      <c r="BC32" s="210"/>
      <c r="BD32" s="136"/>
      <c r="BE32" s="136"/>
      <c r="BF32" s="152" t="str">
        <f t="shared" ca="1" si="12"/>
        <v/>
      </c>
      <c r="BG32" s="345" t="str">
        <f ca="1">IF(OFFSET(U32,0,3)="","",IFERROR(
IF(VLOOKUP(OFFSET(U32,0,3),IBAN!$A$3:$S$255,19,FALSE)="Y",
  IF(VLOOKUP(OFFSET(U32,0,3),IBAN!$A$3:$C$255,2,FALSE)="Y",
      IF(AA32="","",IF(VLOOKUP(LEFT(AA32,2),IBAN!$C$2:$O$255,13,FALSE)=LEN(AA32),MID(AA32,VLOOKUP(LEFT(AA32,2),IBAN!$C$2:$O$255,6,FALSE),VLOOKUP(LEFT(AA32,2),IBAN!$C$2:$O$255,7,FALSE)),"IBAN is incorrect")),
      IF(AB32="","",MID(AB32,VLOOKUP(OFFSET(U32,0,3), IBAN!$A$3:$O$255,8,FALSE), VLOOKUP(OFFSET(U32,0,3), IBAN!$A$3:$O$255,9,FALSE)))),
  MID(UPPER(CLEAN(SUBSTITUTE(SUBSTITUTE(SUBSTITUTE(SUBSTITUTE(SUBSTITUTE(SUBSTITUTE(SUBSTITUTE(SUBSTITUTE(SUBSTITUTE(SUBSTITUTE(OFFSET(U32,0,9)," ",""),"-",""),"–",""),".",""),"/",""),"_",""),"&amp;",""),"+",""),":",""),";",""))),VLOOKUP(OFFSET(U32,0,3),IBAN!$A$3:$W$255,20,FALSE),VLOOKUP(OFFSET(U32,0,3),IBAN!$A$3:$W$255,21,FALSE))),
""))</f>
        <v/>
      </c>
      <c r="BH32" s="152" t="str">
        <f ca="1">IF(OFFSET(U32,0,3)="","",IFERROR(
IF(VLOOKUP(OFFSET(U32,0,3),IBAN!$A$3:$S$255,19,FALSE)="Y",
  IF(VLOOKUP(OFFSET(U32,0,3),IBAN!$A$3:$C$255,2,FALSE)="Y",
      IF(AA32="","",IF(VLOOKUP(LEFT(AA32,2),IBAN!$C$2:$O$255,13,FALSE)=LEN(AA32),MID(AA32,VLOOKUP(LEFT(AA32,2),IBAN!$C$2:$O$255,8,FALSE),VLOOKUP(LEFT(AA32,2),IBAN!$C$2:$O$255,9,FALSE)),"")),
      IF(AB32="","",MID(AB32,VLOOKUP(OFFSET(U32,0,3), IBAN!$A$3:$O$255,10,FALSE), VLOOKUP(OFFSET(U32,0,3), IBAN!$A$3:$O$255,11,FALSE)))),
  IFERROR(MID(UPPER(CLEAN(SUBSTITUTE(SUBSTITUTE(SUBSTITUTE(SUBSTITUTE(SUBSTITUTE(SUBSTITUTE(SUBSTITUTE(SUBSTITUTE(SUBSTITUTE(SUBSTITUTE(OFFSET(U32,0,9)," ",""),"-",""),"–",""),".",""),"/",""),"_",""),"&amp;",""),"+",""),":",""),";",""))),VLOOKUP(OFFSET(U32,0,3),IBAN!$A$3:$W$255,22,FALSE),VLOOKUP(OFFSET(U32,0,3),IBAN!$A$3:$W$255,23,FALSE)),
        UPPER(CLEAN(SUBSTITUTE(SUBSTITUTE(SUBSTITUTE(SUBSTITUTE(SUBSTITUTE(SUBSTITUTE(SUBSTITUTE(SUBSTITUTE(SUBSTITUTE(SUBSTITUTE(OFFSET(U32,0,9)," ",""),"-",""),"–",""),".",""),"/",""),"_",""),"&amp;",""),"+",""),":",""),";",""))))),
""))</f>
        <v/>
      </c>
      <c r="BI32" s="152" t="str">
        <f t="shared" ca="1" si="13"/>
        <v/>
      </c>
      <c r="BJ32" s="152" t="str">
        <f t="shared" ca="1" si="14"/>
        <v/>
      </c>
      <c r="BK32" s="150"/>
      <c r="BL32" s="152" t="str">
        <f t="shared" ca="1" si="15"/>
        <v/>
      </c>
      <c r="BM32" s="152"/>
      <c r="BN32" s="136"/>
      <c r="BO32" s="136"/>
      <c r="BP32" s="152"/>
      <c r="BQ32" s="136"/>
      <c r="BR32" s="136" t="str">
        <f t="shared" ca="1" si="0"/>
        <v/>
      </c>
      <c r="BS32" s="136"/>
      <c r="BT32" s="136"/>
      <c r="BU32" s="136"/>
      <c r="BV32" s="210"/>
      <c r="BW32" s="153"/>
      <c r="BX32" s="153"/>
      <c r="BY32" s="136"/>
      <c r="BZ32" s="136"/>
      <c r="CA32" s="136"/>
      <c r="CB32" s="136"/>
      <c r="CC32" s="136" t="str">
        <f t="shared" ca="1" si="5"/>
        <v/>
      </c>
      <c r="CD32" s="136" t="str">
        <f t="shared" ca="1" si="6"/>
        <v/>
      </c>
      <c r="CE32" s="210"/>
      <c r="CF32" s="136" t="str">
        <f t="shared" ca="1" si="16"/>
        <v/>
      </c>
      <c r="CG32" s="136" t="str">
        <f t="shared" ca="1" si="17"/>
        <v/>
      </c>
      <c r="CH32" s="136"/>
      <c r="CI32" s="526" t="str">
        <f ca="1">IF(AA32="","",IFERROR(IF(VLOOKUP(LEFT(AA32,2),IBAN!$C$2:$O$255,13,FALSE)=LEN(AA32),IF(MOD(CONCATENATE(MOD(CONCATENATE(MOD(CONCATENATE(MOD(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32, LEN(AA32) - 4) &amp; LEFT(AA32,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32, LEN(AA32) - 4) &amp; LEFT(AA32,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32, LEN(AA32) - 4) &amp; LEFT(AA32,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32, LEN(AA32) - 4) &amp; LEFT(AA32, 4)),"A",10),"B",11),"C",12),"D",13),"E",14),"F",15),"G",16),"H",17),"I",18),"J",19),"K",20),"L",21),"M",22),"N",23),"O",24),"P",25),"Q",26),"R",27),"S",28),"T",29),"U",30),"V",31),"W",32),"X",33),"Y",34),"Z",35),39,12)),97)=1,"GOOD","BAD"),"Length incorrect"),"BAD"))</f>
        <v/>
      </c>
      <c r="CJ32" s="526" t="str">
        <f ca="1">IF(OR(AA32="",OFFSET(U32,0,3)=""),"",IF(SUMPRODUCT(--(ISNUMBER(SEARCH(Colonies,OFFSET(U32,0,3))))),"",IFERROR(IF(INDEX(IBAN!$A$3:$A$255,MATCH(LEFT(AA32,2),IBAN!$C$3:$C$255,0))=OFFSET(U32,0,3),"GOOD","BAD"),"BAD")))</f>
        <v/>
      </c>
      <c r="CK32" s="526" t="str">
        <f ca="1">IF(AB32="","",IFERROR(IF(VLOOKUP(OFFSET(U32,0,3),IBAN!$A$2:$N$255,14,FALSE)="","no criteria",IF(VLOOKUP(OFFSET(U32,0,3),IBAN!$A$2:$N$255,14,FALSE)=LEN(AB32),"GOOD",IF(OR(CO32="GOOD",CP32="GOOD"),"GOOD","BAD"))),""))</f>
        <v/>
      </c>
      <c r="CL32" s="527" t="str">
        <f ca="1">IF(BA32="","",IFERROR(IF(VLOOKUP(LEFT(BA32,2),IBAN!$C$2:$O$255,13,FALSE)=LEN(BA32),IF(MOD(CONCATENATE(MOD(CONCATENATE(MOD(CONCATENATE(MOD(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32, LEN(BA32) - 4) &amp; LEFT(BA32,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32, LEN(BA32) - 4) &amp; LEFT(BA32,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32, LEN(BA32) - 4) &amp; LEFT(BA32,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32, LEN(BA32) - 4) &amp; LEFT(BA32, 4)),"A",10),"B",11),"C",12),"D",13),"E",14),"F",15),"G",16),"H",17),"I",18),"J",19),"K",20),"L",21),"M",22),"N",23),"O",24),"P",25),"Q",26),"R",27),"S",28),"T",29),"U",30),"V",31),"W",32),"X",33),"Y",34),"Z",35),39,12)),97)=1,"GOOD","BAD"),"BAD"),"BAD"))</f>
        <v/>
      </c>
      <c r="CM32" s="527" t="str">
        <f ca="1">IF(OR(BA32="",AZ32=""),"",IF(SUMPRODUCT(--(ISNUMBER(SEARCH(Colonies,AZ32)))),"",IFERROR(IF(INDEX(IBAN!$A$3:$A$255,MATCH(LEFT(BA32,2),IBAN!$C$3:$C$255,0))=AZ32,"GOOD","BAD"),"BAD")))</f>
        <v/>
      </c>
      <c r="CN32" s="527" t="str">
        <f ca="1">IF(BB32="","",IFERROR(IF(VLOOKUP(AZ32,IBAN!$A$2:$N$255,14,FALSE)="","no criteria",IF(VLOOKUP(AZ32,IBAN!$A$2:$N$255,14,FALSE)=LEN(BB32),"GOOD","BAD")),""))</f>
        <v/>
      </c>
      <c r="CO32" s="526" t="str">
        <f t="shared" ca="1" si="18"/>
        <v/>
      </c>
      <c r="CP32" s="526" t="str">
        <f t="shared" ca="1" si="19"/>
        <v/>
      </c>
      <c r="CQ32" s="346"/>
      <c r="CR32" s="539"/>
    </row>
    <row r="33" spans="1:96" s="541" customFormat="1" x14ac:dyDescent="0.2">
      <c r="A33" s="534"/>
      <c r="B33" s="534"/>
      <c r="C33" s="534"/>
      <c r="D33" s="534"/>
      <c r="E33" s="534"/>
      <c r="F33" s="534"/>
      <c r="G33" s="155"/>
      <c r="H33" s="141" t="str">
        <f>IF('Supplier Details'!I33="","",'Supplier Details'!I33)</f>
        <v/>
      </c>
      <c r="I33" s="141"/>
      <c r="J33" s="142" t="str">
        <f>IF('Supplier Details'!K33="","",'Supplier Details'!K33)</f>
        <v/>
      </c>
      <c r="K33" s="143" t="str">
        <f ca="1">IF(OFFSET('Supplier Details'!J33,0,2)="","",UPPER(OFFSET('Supplier Details'!J33,0,2)))</f>
        <v/>
      </c>
      <c r="L33" s="142" t="str">
        <f ca="1">IF(OFFSET('Supplier Details'!J33,0,3)="","",OFFSET('Supplier Details'!J33,0,3))</f>
        <v/>
      </c>
      <c r="M33" s="341"/>
      <c r="N33" s="141"/>
      <c r="O33" s="142" t="str">
        <f>IF('Supplier Details'!Y33="","",'Supplier Details'!Y33)</f>
        <v/>
      </c>
      <c r="P33" s="129" t="str">
        <f ca="1">IF(OFFSET('Supplier Details'!X33,0,4)="","",OFFSET('Supplier Details'!X33,0,4))</f>
        <v/>
      </c>
      <c r="Q33" s="129" t="str">
        <f>IF('Supplier Details'!V33="","",'Supplier Details'!V33)</f>
        <v/>
      </c>
      <c r="R33" s="129" t="str">
        <f ca="1">IF(OFFSET('Supplier Details'!X33,0,6)="","",OFFSET('Supplier Details'!X33,0,6))</f>
        <v/>
      </c>
      <c r="S33" s="144" t="str">
        <f>IF('Supplier Details'!AA33="","",'Supplier Details'!AA33)</f>
        <v/>
      </c>
      <c r="T33" s="341"/>
      <c r="U33" s="145"/>
      <c r="V33" s="149"/>
      <c r="W33" s="149"/>
      <c r="X33" s="129" t="str">
        <f t="shared" ca="1" si="4"/>
        <v/>
      </c>
      <c r="Y33" s="147"/>
      <c r="Z33" s="147" t="str">
        <f ca="1">IF(AA33="","",IFERROR(IF(VLOOKUP(LEFT(AA33,2),IBAN!$C$2:$O$255,13,FALSE)=LEN(AA33),IFERROR(MID(AA33,VLOOKUP(LEFT(AA33,2),IBAN!$C$2:$O$255,11,FALSE),VLOOKUP(LEFT(AA33,2),IBAN!$C$2:$O$255,12,FALSE)),""),""),"IBAN is incorrect"))</f>
        <v/>
      </c>
      <c r="AA33" s="152" t="str">
        <f t="shared" ca="1" si="7"/>
        <v/>
      </c>
      <c r="AB33" s="152" t="str">
        <f t="shared" ca="1" si="8"/>
        <v/>
      </c>
      <c r="AC33" s="143"/>
      <c r="AD33" s="342" t="str">
        <f ca="1">IF(OFFSET(U33,0,3)="","",IFERROR(IF(VLOOKUP(OFFSET(U33,0,3),IBAN!$A$3:$S$255,19,FALSE)="Y",CONCATENATE(BG33,BH33),IF(VLOOKUP(OFFSET(U33,0,3),IBAN!$A$3:$X$255,24,FALSE)="","",VLOOKUP(OFFSET(U33,0,3),IBAN!$A$3:$X$255,24,FALSE))),""))</f>
        <v/>
      </c>
      <c r="AE33" s="143"/>
      <c r="AF33" s="143"/>
      <c r="AG33" s="147"/>
      <c r="AH33" s="149"/>
      <c r="AI33" s="145" t="str">
        <f>IF('Supplier Details'!AS33="","",'Supplier Details'!AS33)</f>
        <v/>
      </c>
      <c r="AJ33" s="145"/>
      <c r="AK33" s="343" t="str">
        <f ca="1">IFERROR(IF(OFFSET(U33,0,3)="","",IF(ISBLANK(VLOOKUP(OFFSET(U33,0,3),IBAN!$A$3:$AC$255,27,FALSE)),"",VLOOKUP(OFFSET(U33,0,3),IBAN!$A$3:$AC$255,27,FALSE))),"")</f>
        <v/>
      </c>
      <c r="AL33" s="147" t="str">
        <f ca="1">IFERROR(IF(OFFSET(U33,0,3)="","",IF(ISBLANK(VLOOKUP(OFFSET(U33,0,3),IBAN!$A$3:$AC$255,28,FALSE)),"",VLOOKUP(OFFSET(U33,0,3),IBAN!$A$3:$AC$255,28,FALSE))),"")</f>
        <v/>
      </c>
      <c r="AM33" s="143"/>
      <c r="AN33" s="147"/>
      <c r="AO33" s="147"/>
      <c r="AP33" s="344" t="str">
        <f ca="1">IF(AA33="","",IFERROR(MID(AA33,VLOOKUP(LEFT(AA33,2),IBAN!$C$2:$Q$255,14,FALSE),VLOOKUP(LEFT(AA33,2),IBAN!$C$2:$Q$255,15,FALSE)),""))</f>
        <v/>
      </c>
      <c r="AQ33" s="150"/>
      <c r="AR33" s="151"/>
      <c r="AS33" s="344"/>
      <c r="AT33" s="152" t="str">
        <f t="shared" ca="1" si="9"/>
        <v/>
      </c>
      <c r="AU33" s="152" t="str">
        <f t="shared" ca="1" si="10"/>
        <v/>
      </c>
      <c r="AV33" s="136"/>
      <c r="AW33" s="210"/>
      <c r="AX33" s="150" t="str">
        <f t="shared" si="11"/>
        <v/>
      </c>
      <c r="AY33" s="344"/>
      <c r="AZ33" s="136" t="str">
        <f ca="1">IF(OFFSET(AZ33,0,-12)="","",IFERROR(VLOOKUP(MID(OFFSET(AZ33,0,-12),5,2),Lists!$A$3:$B$256,2,FALSE),"incorrect Swift/BIC"))</f>
        <v/>
      </c>
      <c r="BA33" s="152" t="str">
        <f ca="1">IF(COUNTIF(Lists!A23:A275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33,0,-12),CHAR(32),""),CHAR(33),""),CHAR(34),""),CHAR(35),""),CHAR(36),""),CHAR(37),""),CHAR(38),""),CHAR(39),""),CHAR(40),""),CHAR(41),""),CHAR(42),""),CHAR(43),""),CHAR(44),""),CHAR(45),""),CHAR(46),""),CHAR(47),""),CHAR(58),""),CHAR(59),""),CHAR(60),""),CHAR(61),""),CHAR(62),""),CHAR(63),""),CHAR(64),""),CHAR(91),""),CHAR(92),""),CHAR(93),""),CHAR(94),""),CHAR(95),""),CHAR(96),""),CHAR(123),""),CHAR(124),""),CHAR(125),""),CHAR(126),""),CHAR(150),""),CHAR(160),""))),"")</f>
        <v/>
      </c>
      <c r="BB33" s="152" t="str">
        <f ca="1">IF(BA33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33,0,-13),CHAR(32),""),CHAR(33),""),CHAR(34),""),CHAR(35),""),CHAR(36),""),CHAR(37),""),CHAR(38),""),CHAR(39),""),CHAR(40),""),CHAR(41),""),CHAR(42),""),CHAR(43),""),CHAR(44),""),CHAR(45),""),CHAR(46),""),CHAR(47),""),CHAR(58),""),CHAR(59),""),CHAR(60),""),CHAR(61),""),CHAR(62),""),CHAR(63),""),CHAR(64),""),CHAR(91),""),CHAR(92),""),CHAR(93),""),CHAR(94),""),CHAR(95),""),CHAR(96),""),CHAR(123),""),CHAR(124),""),CHAR(125),""),CHAR(126),""),CHAR(150),""),CHAR(160),""))),
IFERROR(IF(VLOOKUP(LEFT(BA33,2),IBAN!$C$2:$O$255,13,FALSE)=LEN(BA33),IFERROR(MID(BA33,VLOOKUP(LEFT(BA33,2),IBAN!$C$2:$O$255,11,FALSE),VLOOKUP(LEFT(BA33,2),IBAN!$C$2:$O$255,12,FALSE)),""),"IBAN is incorrect"),"IBAN is incorrect"))</f>
        <v/>
      </c>
      <c r="BC33" s="210"/>
      <c r="BD33" s="136"/>
      <c r="BE33" s="136"/>
      <c r="BF33" s="152" t="str">
        <f t="shared" ca="1" si="12"/>
        <v/>
      </c>
      <c r="BG33" s="345" t="str">
        <f ca="1">IF(OFFSET(U33,0,3)="","",IFERROR(
IF(VLOOKUP(OFFSET(U33,0,3),IBAN!$A$3:$S$255,19,FALSE)="Y",
  IF(VLOOKUP(OFFSET(U33,0,3),IBAN!$A$3:$C$255,2,FALSE)="Y",
      IF(AA33="","",IF(VLOOKUP(LEFT(AA33,2),IBAN!$C$2:$O$255,13,FALSE)=LEN(AA33),MID(AA33,VLOOKUP(LEFT(AA33,2),IBAN!$C$2:$O$255,6,FALSE),VLOOKUP(LEFT(AA33,2),IBAN!$C$2:$O$255,7,FALSE)),"IBAN is incorrect")),
      IF(AB33="","",MID(AB33,VLOOKUP(OFFSET(U33,0,3), IBAN!$A$3:$O$255,8,FALSE), VLOOKUP(OFFSET(U33,0,3), IBAN!$A$3:$O$255,9,FALSE)))),
  MID(UPPER(CLEAN(SUBSTITUTE(SUBSTITUTE(SUBSTITUTE(SUBSTITUTE(SUBSTITUTE(SUBSTITUTE(SUBSTITUTE(SUBSTITUTE(SUBSTITUTE(SUBSTITUTE(OFFSET(U33,0,9)," ",""),"-",""),"–",""),".",""),"/",""),"_",""),"&amp;",""),"+",""),":",""),";",""))),VLOOKUP(OFFSET(U33,0,3),IBAN!$A$3:$W$255,20,FALSE),VLOOKUP(OFFSET(U33,0,3),IBAN!$A$3:$W$255,21,FALSE))),
""))</f>
        <v/>
      </c>
      <c r="BH33" s="152" t="str">
        <f ca="1">IF(OFFSET(U33,0,3)="","",IFERROR(
IF(VLOOKUP(OFFSET(U33,0,3),IBAN!$A$3:$S$255,19,FALSE)="Y",
  IF(VLOOKUP(OFFSET(U33,0,3),IBAN!$A$3:$C$255,2,FALSE)="Y",
      IF(AA33="","",IF(VLOOKUP(LEFT(AA33,2),IBAN!$C$2:$O$255,13,FALSE)=LEN(AA33),MID(AA33,VLOOKUP(LEFT(AA33,2),IBAN!$C$2:$O$255,8,FALSE),VLOOKUP(LEFT(AA33,2),IBAN!$C$2:$O$255,9,FALSE)),"")),
      IF(AB33="","",MID(AB33,VLOOKUP(OFFSET(U33,0,3), IBAN!$A$3:$O$255,10,FALSE), VLOOKUP(OFFSET(U33,0,3), IBAN!$A$3:$O$255,11,FALSE)))),
  IFERROR(MID(UPPER(CLEAN(SUBSTITUTE(SUBSTITUTE(SUBSTITUTE(SUBSTITUTE(SUBSTITUTE(SUBSTITUTE(SUBSTITUTE(SUBSTITUTE(SUBSTITUTE(SUBSTITUTE(OFFSET(U33,0,9)," ",""),"-",""),"–",""),".",""),"/",""),"_",""),"&amp;",""),"+",""),":",""),";",""))),VLOOKUP(OFFSET(U33,0,3),IBAN!$A$3:$W$255,22,FALSE),VLOOKUP(OFFSET(U33,0,3),IBAN!$A$3:$W$255,23,FALSE)),
        UPPER(CLEAN(SUBSTITUTE(SUBSTITUTE(SUBSTITUTE(SUBSTITUTE(SUBSTITUTE(SUBSTITUTE(SUBSTITUTE(SUBSTITUTE(SUBSTITUTE(SUBSTITUTE(OFFSET(U33,0,9)," ",""),"-",""),"–",""),".",""),"/",""),"_",""),"&amp;",""),"+",""),":",""),";",""))))),
""))</f>
        <v/>
      </c>
      <c r="BI33" s="152" t="str">
        <f t="shared" ca="1" si="13"/>
        <v/>
      </c>
      <c r="BJ33" s="152" t="str">
        <f t="shared" ca="1" si="14"/>
        <v/>
      </c>
      <c r="BK33" s="150"/>
      <c r="BL33" s="152" t="str">
        <f t="shared" ca="1" si="15"/>
        <v/>
      </c>
      <c r="BM33" s="152"/>
      <c r="BN33" s="136"/>
      <c r="BO33" s="136"/>
      <c r="BP33" s="152"/>
      <c r="BQ33" s="136"/>
      <c r="BR33" s="136" t="str">
        <f t="shared" ca="1" si="0"/>
        <v/>
      </c>
      <c r="BS33" s="136"/>
      <c r="BT33" s="136"/>
      <c r="BU33" s="136"/>
      <c r="BV33" s="210"/>
      <c r="BW33" s="153"/>
      <c r="BX33" s="153"/>
      <c r="BY33" s="136"/>
      <c r="BZ33" s="136"/>
      <c r="CA33" s="136"/>
      <c r="CB33" s="136"/>
      <c r="CC33" s="136" t="str">
        <f t="shared" ca="1" si="5"/>
        <v/>
      </c>
      <c r="CD33" s="136" t="str">
        <f t="shared" ca="1" si="6"/>
        <v/>
      </c>
      <c r="CE33" s="210"/>
      <c r="CF33" s="136" t="str">
        <f t="shared" ca="1" si="16"/>
        <v/>
      </c>
      <c r="CG33" s="136" t="str">
        <f t="shared" ca="1" si="17"/>
        <v/>
      </c>
      <c r="CH33" s="136"/>
      <c r="CI33" s="526" t="str">
        <f ca="1">IF(AA33="","",IFERROR(IF(VLOOKUP(LEFT(AA33,2),IBAN!$C$2:$O$255,13,FALSE)=LEN(AA33),IF(MOD(CONCATENATE(MOD(CONCATENATE(MOD(CONCATENATE(MOD(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33, LEN(AA33) - 4) &amp; LEFT(AA33,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33, LEN(AA33) - 4) &amp; LEFT(AA33,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33, LEN(AA33) - 4) &amp; LEFT(AA33,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33, LEN(AA33) - 4) &amp; LEFT(AA33, 4)),"A",10),"B",11),"C",12),"D",13),"E",14),"F",15),"G",16),"H",17),"I",18),"J",19),"K",20),"L",21),"M",22),"N",23),"O",24),"P",25),"Q",26),"R",27),"S",28),"T",29),"U",30),"V",31),"W",32),"X",33),"Y",34),"Z",35),39,12)),97)=1,"GOOD","BAD"),"Length incorrect"),"BAD"))</f>
        <v/>
      </c>
      <c r="CJ33" s="526" t="str">
        <f ca="1">IF(OR(AA33="",OFFSET(U33,0,3)=""),"",IF(SUMPRODUCT(--(ISNUMBER(SEARCH(Colonies,OFFSET(U33,0,3))))),"",IFERROR(IF(INDEX(IBAN!$A$3:$A$255,MATCH(LEFT(AA33,2),IBAN!$C$3:$C$255,0))=OFFSET(U33,0,3),"GOOD","BAD"),"BAD")))</f>
        <v/>
      </c>
      <c r="CK33" s="526" t="str">
        <f ca="1">IF(AB33="","",IFERROR(IF(VLOOKUP(OFFSET(U33,0,3),IBAN!$A$2:$N$255,14,FALSE)="","no criteria",IF(VLOOKUP(OFFSET(U33,0,3),IBAN!$A$2:$N$255,14,FALSE)=LEN(AB33),"GOOD",IF(OR(CO33="GOOD",CP33="GOOD"),"GOOD","BAD"))),""))</f>
        <v/>
      </c>
      <c r="CL33" s="527" t="str">
        <f ca="1">IF(BA33="","",IFERROR(IF(VLOOKUP(LEFT(BA33,2),IBAN!$C$2:$O$255,13,FALSE)=LEN(BA33),IF(MOD(CONCATENATE(MOD(CONCATENATE(MOD(CONCATENATE(MOD(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33, LEN(BA33) - 4) &amp; LEFT(BA33,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33, LEN(BA33) - 4) &amp; LEFT(BA33,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33, LEN(BA33) - 4) &amp; LEFT(BA33,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33, LEN(BA33) - 4) &amp; LEFT(BA33, 4)),"A",10),"B",11),"C",12),"D",13),"E",14),"F",15),"G",16),"H",17),"I",18),"J",19),"K",20),"L",21),"M",22),"N",23),"O",24),"P",25),"Q",26),"R",27),"S",28),"T",29),"U",30),"V",31),"W",32),"X",33),"Y",34),"Z",35),39,12)),97)=1,"GOOD","BAD"),"BAD"),"BAD"))</f>
        <v/>
      </c>
      <c r="CM33" s="527" t="str">
        <f ca="1">IF(OR(BA33="",AZ33=""),"",IF(SUMPRODUCT(--(ISNUMBER(SEARCH(Colonies,AZ33)))),"",IFERROR(IF(INDEX(IBAN!$A$3:$A$255,MATCH(LEFT(BA33,2),IBAN!$C$3:$C$255,0))=AZ33,"GOOD","BAD"),"BAD")))</f>
        <v/>
      </c>
      <c r="CN33" s="527" t="str">
        <f ca="1">IF(BB33="","",IFERROR(IF(VLOOKUP(AZ33,IBAN!$A$2:$N$255,14,FALSE)="","no criteria",IF(VLOOKUP(AZ33,IBAN!$A$2:$N$255,14,FALSE)=LEN(BB33),"GOOD","BAD")),""))</f>
        <v/>
      </c>
      <c r="CO33" s="526" t="str">
        <f t="shared" ca="1" si="18"/>
        <v/>
      </c>
      <c r="CP33" s="526" t="str">
        <f t="shared" ca="1" si="19"/>
        <v/>
      </c>
      <c r="CQ33" s="346"/>
      <c r="CR33" s="539"/>
    </row>
    <row r="34" spans="1:96" s="541" customFormat="1" x14ac:dyDescent="0.2">
      <c r="A34" s="534"/>
      <c r="B34" s="534"/>
      <c r="C34" s="534"/>
      <c r="D34" s="534"/>
      <c r="E34" s="534"/>
      <c r="F34" s="534"/>
      <c r="G34" s="347" t="s">
        <v>216</v>
      </c>
      <c r="H34" s="141" t="str">
        <f>IF('Supplier Details'!I34="","",'Supplier Details'!I34)</f>
        <v/>
      </c>
      <c r="I34" s="141"/>
      <c r="J34" s="142" t="str">
        <f>IF('Supplier Details'!K34="","",'Supplier Details'!K34)</f>
        <v/>
      </c>
      <c r="K34" s="143" t="str">
        <f ca="1">IF(OFFSET('Supplier Details'!J34,0,2)="","",UPPER(OFFSET('Supplier Details'!J34,0,2)))</f>
        <v/>
      </c>
      <c r="L34" s="142" t="str">
        <f ca="1">IF(OFFSET('Supplier Details'!J34,0,3)="","",OFFSET('Supplier Details'!J34,0,3))</f>
        <v/>
      </c>
      <c r="M34" s="341"/>
      <c r="N34" s="141"/>
      <c r="O34" s="142" t="str">
        <f>IF('Supplier Details'!Y34="","",'Supplier Details'!Y34)</f>
        <v/>
      </c>
      <c r="P34" s="129" t="str">
        <f ca="1">IF(OFFSET('Supplier Details'!X34,0,4)="","",OFFSET('Supplier Details'!X34,0,4))</f>
        <v/>
      </c>
      <c r="Q34" s="129" t="str">
        <f>IF('Supplier Details'!V34="","",'Supplier Details'!V34)</f>
        <v/>
      </c>
      <c r="R34" s="129" t="str">
        <f ca="1">IF(OFFSET('Supplier Details'!X34,0,6)="","",OFFSET('Supplier Details'!X34,0,6))</f>
        <v/>
      </c>
      <c r="S34" s="144" t="str">
        <f>IF('Supplier Details'!AA34="","",'Supplier Details'!AA34)</f>
        <v/>
      </c>
      <c r="T34" s="341"/>
      <c r="U34" s="145"/>
      <c r="V34" s="149"/>
      <c r="W34" s="149"/>
      <c r="X34" s="129" t="str">
        <f t="shared" ca="1" si="4"/>
        <v/>
      </c>
      <c r="Y34" s="147"/>
      <c r="Z34" s="147" t="str">
        <f ca="1">IF(AA34="","",IFERROR(IF(VLOOKUP(LEFT(AA34,2),IBAN!$C$2:$O$255,13,FALSE)=LEN(AA34),IFERROR(MID(AA34,VLOOKUP(LEFT(AA34,2),IBAN!$C$2:$O$255,11,FALSE),VLOOKUP(LEFT(AA34,2),IBAN!$C$2:$O$255,12,FALSE)),""),""),"IBAN is incorrect"))</f>
        <v/>
      </c>
      <c r="AA34" s="152" t="str">
        <f t="shared" ca="1" si="7"/>
        <v/>
      </c>
      <c r="AB34" s="152" t="str">
        <f t="shared" ca="1" si="8"/>
        <v/>
      </c>
      <c r="AC34" s="143"/>
      <c r="AD34" s="342" t="str">
        <f ca="1">IF(OFFSET(U34,0,3)="","",IFERROR(IF(VLOOKUP(OFFSET(U34,0,3),IBAN!$A$3:$S$255,19,FALSE)="Y",CONCATENATE(BG34,BH34),IF(VLOOKUP(OFFSET(U34,0,3),IBAN!$A$3:$X$255,24,FALSE)="","",VLOOKUP(OFFSET(U34,0,3),IBAN!$A$3:$X$255,24,FALSE))),""))</f>
        <v/>
      </c>
      <c r="AE34" s="143"/>
      <c r="AF34" s="143"/>
      <c r="AG34" s="147"/>
      <c r="AH34" s="149"/>
      <c r="AI34" s="145" t="str">
        <f>IF('Supplier Details'!AS34="","",'Supplier Details'!AS34)</f>
        <v/>
      </c>
      <c r="AJ34" s="145"/>
      <c r="AK34" s="343" t="str">
        <f ca="1">IFERROR(IF(OFFSET(U34,0,3)="","",IF(ISBLANK(VLOOKUP(OFFSET(U34,0,3),IBAN!$A$3:$AC$255,27,FALSE)),"",VLOOKUP(OFFSET(U34,0,3),IBAN!$A$3:$AC$255,27,FALSE))),"")</f>
        <v/>
      </c>
      <c r="AL34" s="147" t="str">
        <f ca="1">IFERROR(IF(OFFSET(U34,0,3)="","",IF(ISBLANK(VLOOKUP(OFFSET(U34,0,3),IBAN!$A$3:$AC$255,28,FALSE)),"",VLOOKUP(OFFSET(U34,0,3),IBAN!$A$3:$AC$255,28,FALSE))),"")</f>
        <v/>
      </c>
      <c r="AM34" s="143"/>
      <c r="AN34" s="147"/>
      <c r="AO34" s="147"/>
      <c r="AP34" s="344" t="str">
        <f ca="1">IF(AA34="","",IFERROR(MID(AA34,VLOOKUP(LEFT(AA34,2),IBAN!$C$2:$Q$255,14,FALSE),VLOOKUP(LEFT(AA34,2),IBAN!$C$2:$Q$255,15,FALSE)),""))</f>
        <v/>
      </c>
      <c r="AQ34" s="150"/>
      <c r="AR34" s="151"/>
      <c r="AS34" s="344"/>
      <c r="AT34" s="152" t="str">
        <f t="shared" ca="1" si="9"/>
        <v/>
      </c>
      <c r="AU34" s="152" t="str">
        <f t="shared" ca="1" si="10"/>
        <v/>
      </c>
      <c r="AV34" s="136"/>
      <c r="AW34" s="210"/>
      <c r="AX34" s="150" t="str">
        <f t="shared" si="11"/>
        <v/>
      </c>
      <c r="AY34" s="344"/>
      <c r="AZ34" s="136" t="str">
        <f ca="1">IF(OFFSET(AZ34,0,-12)="","",IFERROR(VLOOKUP(MID(OFFSET(AZ34,0,-12),5,2),Lists!$A$3:$B$256,2,FALSE),"incorrect Swift/BIC"))</f>
        <v/>
      </c>
      <c r="BA34" s="152" t="str">
        <f ca="1">IF(COUNTIF(Lists!A24:A276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34,0,-12),CHAR(32),""),CHAR(33),""),CHAR(34),""),CHAR(35),""),CHAR(36),""),CHAR(37),""),CHAR(38),""),CHAR(39),""),CHAR(40),""),CHAR(41),""),CHAR(42),""),CHAR(43),""),CHAR(44),""),CHAR(45),""),CHAR(46),""),CHAR(47),""),CHAR(58),""),CHAR(59),""),CHAR(60),""),CHAR(61),""),CHAR(62),""),CHAR(63),""),CHAR(64),""),CHAR(91),""),CHAR(92),""),CHAR(93),""),CHAR(94),""),CHAR(95),""),CHAR(96),""),CHAR(123),""),CHAR(124),""),CHAR(125),""),CHAR(126),""),CHAR(150),""),CHAR(160),""))),"")</f>
        <v/>
      </c>
      <c r="BB34" s="152" t="str">
        <f ca="1">IF(BA34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34,0,-13),CHAR(32),""),CHAR(33),""),CHAR(34),""),CHAR(35),""),CHAR(36),""),CHAR(37),""),CHAR(38),""),CHAR(39),""),CHAR(40),""),CHAR(41),""),CHAR(42),""),CHAR(43),""),CHAR(44),""),CHAR(45),""),CHAR(46),""),CHAR(47),""),CHAR(58),""),CHAR(59),""),CHAR(60),""),CHAR(61),""),CHAR(62),""),CHAR(63),""),CHAR(64),""),CHAR(91),""),CHAR(92),""),CHAR(93),""),CHAR(94),""),CHAR(95),""),CHAR(96),""),CHAR(123),""),CHAR(124),""),CHAR(125),""),CHAR(126),""),CHAR(150),""),CHAR(160),""))),
IFERROR(IF(VLOOKUP(LEFT(BA34,2),IBAN!$C$2:$O$255,13,FALSE)=LEN(BA34),IFERROR(MID(BA34,VLOOKUP(LEFT(BA34,2),IBAN!$C$2:$O$255,11,FALSE),VLOOKUP(LEFT(BA34,2),IBAN!$C$2:$O$255,12,FALSE)),""),"IBAN is incorrect"),"IBAN is incorrect"))</f>
        <v/>
      </c>
      <c r="BC34" s="210"/>
      <c r="BD34" s="136"/>
      <c r="BE34" s="136"/>
      <c r="BF34" s="152" t="str">
        <f t="shared" ca="1" si="12"/>
        <v/>
      </c>
      <c r="BG34" s="345" t="str">
        <f ca="1">IF(OFFSET(U34,0,3)="","",IFERROR(
IF(VLOOKUP(OFFSET(U34,0,3),IBAN!$A$3:$S$255,19,FALSE)="Y",
  IF(VLOOKUP(OFFSET(U34,0,3),IBAN!$A$3:$C$255,2,FALSE)="Y",
      IF(AA34="","",IF(VLOOKUP(LEFT(AA34,2),IBAN!$C$2:$O$255,13,FALSE)=LEN(AA34),MID(AA34,VLOOKUP(LEFT(AA34,2),IBAN!$C$2:$O$255,6,FALSE),VLOOKUP(LEFT(AA34,2),IBAN!$C$2:$O$255,7,FALSE)),"IBAN is incorrect")),
      IF(AB34="","",MID(AB34,VLOOKUP(OFFSET(U34,0,3), IBAN!$A$3:$O$255,8,FALSE), VLOOKUP(OFFSET(U34,0,3), IBAN!$A$3:$O$255,9,FALSE)))),
  MID(UPPER(CLEAN(SUBSTITUTE(SUBSTITUTE(SUBSTITUTE(SUBSTITUTE(SUBSTITUTE(SUBSTITUTE(SUBSTITUTE(SUBSTITUTE(SUBSTITUTE(SUBSTITUTE(OFFSET(U34,0,9)," ",""),"-",""),"–",""),".",""),"/",""),"_",""),"&amp;",""),"+",""),":",""),";",""))),VLOOKUP(OFFSET(U34,0,3),IBAN!$A$3:$W$255,20,FALSE),VLOOKUP(OFFSET(U34,0,3),IBAN!$A$3:$W$255,21,FALSE))),
""))</f>
        <v/>
      </c>
      <c r="BH34" s="152" t="str">
        <f ca="1">IF(OFFSET(U34,0,3)="","",IFERROR(
IF(VLOOKUP(OFFSET(U34,0,3),IBAN!$A$3:$S$255,19,FALSE)="Y",
  IF(VLOOKUP(OFFSET(U34,0,3),IBAN!$A$3:$C$255,2,FALSE)="Y",
      IF(AA34="","",IF(VLOOKUP(LEFT(AA34,2),IBAN!$C$2:$O$255,13,FALSE)=LEN(AA34),MID(AA34,VLOOKUP(LEFT(AA34,2),IBAN!$C$2:$O$255,8,FALSE),VLOOKUP(LEFT(AA34,2),IBAN!$C$2:$O$255,9,FALSE)),"")),
      IF(AB34="","",MID(AB34,VLOOKUP(OFFSET(U34,0,3), IBAN!$A$3:$O$255,10,FALSE), VLOOKUP(OFFSET(U34,0,3), IBAN!$A$3:$O$255,11,FALSE)))),
  IFERROR(MID(UPPER(CLEAN(SUBSTITUTE(SUBSTITUTE(SUBSTITUTE(SUBSTITUTE(SUBSTITUTE(SUBSTITUTE(SUBSTITUTE(SUBSTITUTE(SUBSTITUTE(SUBSTITUTE(OFFSET(U34,0,9)," ",""),"-",""),"–",""),".",""),"/",""),"_",""),"&amp;",""),"+",""),":",""),";",""))),VLOOKUP(OFFSET(U34,0,3),IBAN!$A$3:$W$255,22,FALSE),VLOOKUP(OFFSET(U34,0,3),IBAN!$A$3:$W$255,23,FALSE)),
        UPPER(CLEAN(SUBSTITUTE(SUBSTITUTE(SUBSTITUTE(SUBSTITUTE(SUBSTITUTE(SUBSTITUTE(SUBSTITUTE(SUBSTITUTE(SUBSTITUTE(SUBSTITUTE(OFFSET(U34,0,9)," ",""),"-",""),"–",""),".",""),"/",""),"_",""),"&amp;",""),"+",""),":",""),";",""))))),
""))</f>
        <v/>
      </c>
      <c r="BI34" s="152" t="str">
        <f t="shared" ca="1" si="13"/>
        <v/>
      </c>
      <c r="BJ34" s="152" t="str">
        <f t="shared" ca="1" si="14"/>
        <v/>
      </c>
      <c r="BK34" s="150"/>
      <c r="BL34" s="152" t="str">
        <f t="shared" ca="1" si="15"/>
        <v/>
      </c>
      <c r="BM34" s="152"/>
      <c r="BN34" s="136"/>
      <c r="BO34" s="136"/>
      <c r="BP34" s="152"/>
      <c r="BQ34" s="136"/>
      <c r="BR34" s="136" t="str">
        <f t="shared" ca="1" si="0"/>
        <v/>
      </c>
      <c r="BS34" s="136"/>
      <c r="BT34" s="136"/>
      <c r="BU34" s="136"/>
      <c r="BV34" s="210"/>
      <c r="BW34" s="153"/>
      <c r="BX34" s="153"/>
      <c r="BY34" s="136"/>
      <c r="BZ34" s="136"/>
      <c r="CA34" s="136"/>
      <c r="CB34" s="136"/>
      <c r="CC34" s="136" t="str">
        <f t="shared" ca="1" si="5"/>
        <v/>
      </c>
      <c r="CD34" s="136" t="str">
        <f t="shared" ca="1" si="6"/>
        <v/>
      </c>
      <c r="CE34" s="210"/>
      <c r="CF34" s="136" t="str">
        <f t="shared" ca="1" si="16"/>
        <v/>
      </c>
      <c r="CG34" s="136" t="str">
        <f t="shared" ca="1" si="17"/>
        <v/>
      </c>
      <c r="CH34" s="136"/>
      <c r="CI34" s="526" t="str">
        <f ca="1">IF(AA34="","",IFERROR(IF(VLOOKUP(LEFT(AA34,2),IBAN!$C$2:$O$255,13,FALSE)=LEN(AA34),IF(MOD(CONCATENATE(MOD(CONCATENATE(MOD(CONCATENATE(MOD(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34, LEN(AA34) - 4) &amp; LEFT(AA34,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34, LEN(AA34) - 4) &amp; LEFT(AA34,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34, LEN(AA34) - 4) &amp; LEFT(AA34,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34, LEN(AA34) - 4) &amp; LEFT(AA34, 4)),"A",10),"B",11),"C",12),"D",13),"E",14),"F",15),"G",16),"H",17),"I",18),"J",19),"K",20),"L",21),"M",22),"N",23),"O",24),"P",25),"Q",26),"R",27),"S",28),"T",29),"U",30),"V",31),"W",32),"X",33),"Y",34),"Z",35),39,12)),97)=1,"GOOD","BAD"),"Length incorrect"),"BAD"))</f>
        <v/>
      </c>
      <c r="CJ34" s="526" t="str">
        <f ca="1">IF(OR(AA34="",OFFSET(U34,0,3)=""),"",IF(SUMPRODUCT(--(ISNUMBER(SEARCH(Colonies,OFFSET(U34,0,3))))),"",IFERROR(IF(INDEX(IBAN!$A$3:$A$255,MATCH(LEFT(AA34,2),IBAN!$C$3:$C$255,0))=OFFSET(U34,0,3),"GOOD","BAD"),"BAD")))</f>
        <v/>
      </c>
      <c r="CK34" s="526" t="str">
        <f ca="1">IF(AB34="","",IFERROR(IF(VLOOKUP(OFFSET(U34,0,3),IBAN!$A$2:$N$255,14,FALSE)="","no criteria",IF(VLOOKUP(OFFSET(U34,0,3),IBAN!$A$2:$N$255,14,FALSE)=LEN(AB34),"GOOD",IF(OR(CO34="GOOD",CP34="GOOD"),"GOOD","BAD"))),""))</f>
        <v/>
      </c>
      <c r="CL34" s="527" t="str">
        <f ca="1">IF(BA34="","",IFERROR(IF(VLOOKUP(LEFT(BA34,2),IBAN!$C$2:$O$255,13,FALSE)=LEN(BA34),IF(MOD(CONCATENATE(MOD(CONCATENATE(MOD(CONCATENATE(MOD(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34, LEN(BA34) - 4) &amp; LEFT(BA34,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34, LEN(BA34) - 4) &amp; LEFT(BA34,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34, LEN(BA34) - 4) &amp; LEFT(BA34,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34, LEN(BA34) - 4) &amp; LEFT(BA34, 4)),"A",10),"B",11),"C",12),"D",13),"E",14),"F",15),"G",16),"H",17),"I",18),"J",19),"K",20),"L",21),"M",22),"N",23),"O",24),"P",25),"Q",26),"R",27),"S",28),"T",29),"U",30),"V",31),"W",32),"X",33),"Y",34),"Z",35),39,12)),97)=1,"GOOD","BAD"),"BAD"),"BAD"))</f>
        <v/>
      </c>
      <c r="CM34" s="527" t="str">
        <f ca="1">IF(OR(BA34="",AZ34=""),"",IF(SUMPRODUCT(--(ISNUMBER(SEARCH(Colonies,AZ34)))),"",IFERROR(IF(INDEX(IBAN!$A$3:$A$255,MATCH(LEFT(BA34,2),IBAN!$C$3:$C$255,0))=AZ34,"GOOD","BAD"),"BAD")))</f>
        <v/>
      </c>
      <c r="CN34" s="527" t="str">
        <f ca="1">IF(BB34="","",IFERROR(IF(VLOOKUP(AZ34,IBAN!$A$2:$N$255,14,FALSE)="","no criteria",IF(VLOOKUP(AZ34,IBAN!$A$2:$N$255,14,FALSE)=LEN(BB34),"GOOD","BAD")),""))</f>
        <v/>
      </c>
      <c r="CO34" s="526" t="str">
        <f t="shared" ca="1" si="18"/>
        <v/>
      </c>
      <c r="CP34" s="526" t="str">
        <f t="shared" ca="1" si="19"/>
        <v/>
      </c>
      <c r="CQ34" s="346"/>
      <c r="CR34" s="539"/>
    </row>
    <row r="35" spans="1:96" s="541" customFormat="1" x14ac:dyDescent="0.2">
      <c r="A35" s="534"/>
      <c r="B35" s="534"/>
      <c r="C35" s="534"/>
      <c r="D35" s="534"/>
      <c r="E35" s="534"/>
      <c r="F35" s="534"/>
      <c r="G35" s="184"/>
      <c r="H35" s="121" t="str">
        <f>IF('Supplier Details'!I35="","",'Supplier Details'!I35)</f>
        <v/>
      </c>
      <c r="I35" s="141"/>
      <c r="J35" s="142" t="str">
        <f>IF('Supplier Details'!K35="","",'Supplier Details'!K35)</f>
        <v/>
      </c>
      <c r="K35" s="143" t="str">
        <f ca="1">IF(OFFSET('Supplier Details'!J35,0,2)="","",UPPER(OFFSET('Supplier Details'!J35,0,2)))</f>
        <v/>
      </c>
      <c r="L35" s="142" t="str">
        <f ca="1">IF(OFFSET('Supplier Details'!J35,0,3)="","",OFFSET('Supplier Details'!J35,0,3))</f>
        <v/>
      </c>
      <c r="M35" s="341"/>
      <c r="N35" s="141"/>
      <c r="O35" s="142" t="str">
        <f>IF('Supplier Details'!Y35="","",'Supplier Details'!Y35)</f>
        <v/>
      </c>
      <c r="P35" s="129" t="str">
        <f ca="1">IF(OFFSET('Supplier Details'!X35,0,4)="","",OFFSET('Supplier Details'!X35,0,4))</f>
        <v/>
      </c>
      <c r="Q35" s="129" t="str">
        <f>IF('Supplier Details'!V35="","",'Supplier Details'!V35)</f>
        <v/>
      </c>
      <c r="R35" s="129" t="str">
        <f ca="1">IF(OFFSET('Supplier Details'!X35,0,6)="","",OFFSET('Supplier Details'!X35,0,6))</f>
        <v/>
      </c>
      <c r="S35" s="144" t="str">
        <f>IF('Supplier Details'!AA35="","",'Supplier Details'!AA35)</f>
        <v/>
      </c>
      <c r="T35" s="341"/>
      <c r="U35" s="145"/>
      <c r="V35" s="149"/>
      <c r="W35" s="149"/>
      <c r="X35" s="129" t="str">
        <f t="shared" ca="1" si="4"/>
        <v/>
      </c>
      <c r="Y35" s="147"/>
      <c r="Z35" s="147" t="str">
        <f ca="1">IF(AA35="","",IFERROR(IF(VLOOKUP(LEFT(AA35,2),IBAN!$C$2:$O$255,13,FALSE)=LEN(AA35),IFERROR(MID(AA35,VLOOKUP(LEFT(AA35,2),IBAN!$C$2:$O$255,11,FALSE),VLOOKUP(LEFT(AA35,2),IBAN!$C$2:$O$255,12,FALSE)),""),""),"IBAN is incorrect"))</f>
        <v/>
      </c>
      <c r="AA35" s="152" t="str">
        <f t="shared" ca="1" si="7"/>
        <v/>
      </c>
      <c r="AB35" s="152" t="str">
        <f t="shared" ca="1" si="8"/>
        <v/>
      </c>
      <c r="AC35" s="143"/>
      <c r="AD35" s="342" t="str">
        <f ca="1">IF(OFFSET(U35,0,3)="","",IFERROR(IF(VLOOKUP(OFFSET(U35,0,3),IBAN!$A$3:$S$255,19,FALSE)="Y",CONCATENATE(BG35,BH35),IF(VLOOKUP(OFFSET(U35,0,3),IBAN!$A$3:$X$255,24,FALSE)="","",VLOOKUP(OFFSET(U35,0,3),IBAN!$A$3:$X$255,24,FALSE))),""))</f>
        <v/>
      </c>
      <c r="AE35" s="143"/>
      <c r="AF35" s="143"/>
      <c r="AG35" s="147"/>
      <c r="AH35" s="149"/>
      <c r="AI35" s="145" t="str">
        <f>IF('Supplier Details'!AS35="","",'Supplier Details'!AS35)</f>
        <v/>
      </c>
      <c r="AJ35" s="145"/>
      <c r="AK35" s="343" t="str">
        <f ca="1">IFERROR(IF(OFFSET(U35,0,3)="","",IF(ISBLANK(VLOOKUP(OFFSET(U35,0,3),IBAN!$A$3:$AC$255,27,FALSE)),"",VLOOKUP(OFFSET(U35,0,3),IBAN!$A$3:$AC$255,27,FALSE))),"")</f>
        <v/>
      </c>
      <c r="AL35" s="147" t="str">
        <f ca="1">IFERROR(IF(OFFSET(U35,0,3)="","",IF(ISBLANK(VLOOKUP(OFFSET(U35,0,3),IBAN!$A$3:$AC$255,28,FALSE)),"",VLOOKUP(OFFSET(U35,0,3),IBAN!$A$3:$AC$255,28,FALSE))),"")</f>
        <v/>
      </c>
      <c r="AM35" s="143"/>
      <c r="AN35" s="147"/>
      <c r="AO35" s="147"/>
      <c r="AP35" s="344" t="str">
        <f ca="1">IF(AA35="","",IFERROR(MID(AA35,VLOOKUP(LEFT(AA35,2),IBAN!$C$2:$Q$255,14,FALSE),VLOOKUP(LEFT(AA35,2),IBAN!$C$2:$Q$255,15,FALSE)),""))</f>
        <v/>
      </c>
      <c r="AQ35" s="150"/>
      <c r="AR35" s="151"/>
      <c r="AS35" s="344"/>
      <c r="AT35" s="152" t="str">
        <f t="shared" ca="1" si="9"/>
        <v/>
      </c>
      <c r="AU35" s="152" t="str">
        <f t="shared" ca="1" si="10"/>
        <v/>
      </c>
      <c r="AV35" s="136"/>
      <c r="AW35" s="210"/>
      <c r="AX35" s="150" t="str">
        <f t="shared" si="11"/>
        <v/>
      </c>
      <c r="AY35" s="344"/>
      <c r="AZ35" s="136" t="str">
        <f ca="1">IF(OFFSET(AZ35,0,-12)="","",IFERROR(VLOOKUP(MID(OFFSET(AZ35,0,-12),5,2),Lists!$A$3:$B$256,2,FALSE),"incorrect Swift/BIC"))</f>
        <v/>
      </c>
      <c r="BA35" s="152" t="str">
        <f ca="1">IF(COUNTIF(Lists!A25:A277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35,0,-12),CHAR(32),""),CHAR(33),""),CHAR(34),""),CHAR(35),""),CHAR(36),""),CHAR(37),""),CHAR(38),""),CHAR(39),""),CHAR(40),""),CHAR(41),""),CHAR(42),""),CHAR(43),""),CHAR(44),""),CHAR(45),""),CHAR(46),""),CHAR(47),""),CHAR(58),""),CHAR(59),""),CHAR(60),""),CHAR(61),""),CHAR(62),""),CHAR(63),""),CHAR(64),""),CHAR(91),""),CHAR(92),""),CHAR(93),""),CHAR(94),""),CHAR(95),""),CHAR(96),""),CHAR(123),""),CHAR(124),""),CHAR(125),""),CHAR(126),""),CHAR(150),""),CHAR(160),""))),"")</f>
        <v/>
      </c>
      <c r="BB35" s="152" t="str">
        <f ca="1">IF(BA35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35,0,-13),CHAR(32),""),CHAR(33),""),CHAR(34),""),CHAR(35),""),CHAR(36),""),CHAR(37),""),CHAR(38),""),CHAR(39),""),CHAR(40),""),CHAR(41),""),CHAR(42),""),CHAR(43),""),CHAR(44),""),CHAR(45),""),CHAR(46),""),CHAR(47),""),CHAR(58),""),CHAR(59),""),CHAR(60),""),CHAR(61),""),CHAR(62),""),CHAR(63),""),CHAR(64),""),CHAR(91),""),CHAR(92),""),CHAR(93),""),CHAR(94),""),CHAR(95),""),CHAR(96),""),CHAR(123),""),CHAR(124),""),CHAR(125),""),CHAR(126),""),CHAR(150),""),CHAR(160),""))),
IFERROR(IF(VLOOKUP(LEFT(BA35,2),IBAN!$C$2:$O$255,13,FALSE)=LEN(BA35),IFERROR(MID(BA35,VLOOKUP(LEFT(BA35,2),IBAN!$C$2:$O$255,11,FALSE),VLOOKUP(LEFT(BA35,2),IBAN!$C$2:$O$255,12,FALSE)),""),"IBAN is incorrect"),"IBAN is incorrect"))</f>
        <v/>
      </c>
      <c r="BC35" s="210"/>
      <c r="BD35" s="136"/>
      <c r="BE35" s="136"/>
      <c r="BF35" s="152" t="str">
        <f t="shared" ca="1" si="12"/>
        <v/>
      </c>
      <c r="BG35" s="345" t="str">
        <f ca="1">IF(OFFSET(U35,0,3)="","",IFERROR(
IF(VLOOKUP(OFFSET(U35,0,3),IBAN!$A$3:$S$255,19,FALSE)="Y",
  IF(VLOOKUP(OFFSET(U35,0,3),IBAN!$A$3:$C$255,2,FALSE)="Y",
      IF(AA35="","",IF(VLOOKUP(LEFT(AA35,2),IBAN!$C$2:$O$255,13,FALSE)=LEN(AA35),MID(AA35,VLOOKUP(LEFT(AA35,2),IBAN!$C$2:$O$255,6,FALSE),VLOOKUP(LEFT(AA35,2),IBAN!$C$2:$O$255,7,FALSE)),"IBAN is incorrect")),
      IF(AB35="","",MID(AB35,VLOOKUP(OFFSET(U35,0,3), IBAN!$A$3:$O$255,8,FALSE), VLOOKUP(OFFSET(U35,0,3), IBAN!$A$3:$O$255,9,FALSE)))),
  MID(UPPER(CLEAN(SUBSTITUTE(SUBSTITUTE(SUBSTITUTE(SUBSTITUTE(SUBSTITUTE(SUBSTITUTE(SUBSTITUTE(SUBSTITUTE(SUBSTITUTE(SUBSTITUTE(OFFSET(U35,0,9)," ",""),"-",""),"–",""),".",""),"/",""),"_",""),"&amp;",""),"+",""),":",""),";",""))),VLOOKUP(OFFSET(U35,0,3),IBAN!$A$3:$W$255,20,FALSE),VLOOKUP(OFFSET(U35,0,3),IBAN!$A$3:$W$255,21,FALSE))),
""))</f>
        <v/>
      </c>
      <c r="BH35" s="152" t="str">
        <f ca="1">IF(OFFSET(U35,0,3)="","",IFERROR(
IF(VLOOKUP(OFFSET(U35,0,3),IBAN!$A$3:$S$255,19,FALSE)="Y",
  IF(VLOOKUP(OFFSET(U35,0,3),IBAN!$A$3:$C$255,2,FALSE)="Y",
      IF(AA35="","",IF(VLOOKUP(LEFT(AA35,2),IBAN!$C$2:$O$255,13,FALSE)=LEN(AA35),MID(AA35,VLOOKUP(LEFT(AA35,2),IBAN!$C$2:$O$255,8,FALSE),VLOOKUP(LEFT(AA35,2),IBAN!$C$2:$O$255,9,FALSE)),"")),
      IF(AB35="","",MID(AB35,VLOOKUP(OFFSET(U35,0,3), IBAN!$A$3:$O$255,10,FALSE), VLOOKUP(OFFSET(U35,0,3), IBAN!$A$3:$O$255,11,FALSE)))),
  IFERROR(MID(UPPER(CLEAN(SUBSTITUTE(SUBSTITUTE(SUBSTITUTE(SUBSTITUTE(SUBSTITUTE(SUBSTITUTE(SUBSTITUTE(SUBSTITUTE(SUBSTITUTE(SUBSTITUTE(OFFSET(U35,0,9)," ",""),"-",""),"–",""),".",""),"/",""),"_",""),"&amp;",""),"+",""),":",""),";",""))),VLOOKUP(OFFSET(U35,0,3),IBAN!$A$3:$W$255,22,FALSE),VLOOKUP(OFFSET(U35,0,3),IBAN!$A$3:$W$255,23,FALSE)),
        UPPER(CLEAN(SUBSTITUTE(SUBSTITUTE(SUBSTITUTE(SUBSTITUTE(SUBSTITUTE(SUBSTITUTE(SUBSTITUTE(SUBSTITUTE(SUBSTITUTE(SUBSTITUTE(OFFSET(U35,0,9)," ",""),"-",""),"–",""),".",""),"/",""),"_",""),"&amp;",""),"+",""),":",""),";",""))))),
""))</f>
        <v/>
      </c>
      <c r="BI35" s="152" t="str">
        <f t="shared" ca="1" si="13"/>
        <v/>
      </c>
      <c r="BJ35" s="152" t="str">
        <f t="shared" ca="1" si="14"/>
        <v/>
      </c>
      <c r="BK35" s="150"/>
      <c r="BL35" s="152" t="str">
        <f t="shared" ca="1" si="15"/>
        <v/>
      </c>
      <c r="BM35" s="152"/>
      <c r="BN35" s="136"/>
      <c r="BO35" s="136"/>
      <c r="BP35" s="152"/>
      <c r="BQ35" s="136"/>
      <c r="BR35" s="136" t="str">
        <f t="shared" ca="1" si="0"/>
        <v/>
      </c>
      <c r="BS35" s="136"/>
      <c r="BT35" s="136"/>
      <c r="BU35" s="136"/>
      <c r="BV35" s="210"/>
      <c r="BW35" s="153"/>
      <c r="BX35" s="153"/>
      <c r="BY35" s="136"/>
      <c r="BZ35" s="136"/>
      <c r="CA35" s="136"/>
      <c r="CB35" s="136"/>
      <c r="CC35" s="136" t="str">
        <f t="shared" ca="1" si="5"/>
        <v/>
      </c>
      <c r="CD35" s="136" t="str">
        <f t="shared" ca="1" si="6"/>
        <v/>
      </c>
      <c r="CE35" s="210"/>
      <c r="CF35" s="136" t="str">
        <f t="shared" ca="1" si="16"/>
        <v/>
      </c>
      <c r="CG35" s="136" t="str">
        <f t="shared" ca="1" si="17"/>
        <v/>
      </c>
      <c r="CH35" s="136"/>
      <c r="CI35" s="526" t="str">
        <f ca="1">IF(AA35="","",IFERROR(IF(VLOOKUP(LEFT(AA35,2),IBAN!$C$2:$O$255,13,FALSE)=LEN(AA35),IF(MOD(CONCATENATE(MOD(CONCATENATE(MOD(CONCATENATE(MOD(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35, LEN(AA35) - 4) &amp; LEFT(AA35,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35, LEN(AA35) - 4) &amp; LEFT(AA35,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35, LEN(AA35) - 4) &amp; LEFT(AA35,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35, LEN(AA35) - 4) &amp; LEFT(AA35, 4)),"A",10),"B",11),"C",12),"D",13),"E",14),"F",15),"G",16),"H",17),"I",18),"J",19),"K",20),"L",21),"M",22),"N",23),"O",24),"P",25),"Q",26),"R",27),"S",28),"T",29),"U",30),"V",31),"W",32),"X",33),"Y",34),"Z",35),39,12)),97)=1,"GOOD","BAD"),"Length incorrect"),"BAD"))</f>
        <v/>
      </c>
      <c r="CJ35" s="526" t="str">
        <f ca="1">IF(OR(AA35="",OFFSET(U35,0,3)=""),"",IF(SUMPRODUCT(--(ISNUMBER(SEARCH(Colonies,OFFSET(U35,0,3))))),"",IFERROR(IF(INDEX(IBAN!$A$3:$A$255,MATCH(LEFT(AA35,2),IBAN!$C$3:$C$255,0))=OFFSET(U35,0,3),"GOOD","BAD"),"BAD")))</f>
        <v/>
      </c>
      <c r="CK35" s="526" t="str">
        <f ca="1">IF(AB35="","",IFERROR(IF(VLOOKUP(OFFSET(U35,0,3),IBAN!$A$2:$N$255,14,FALSE)="","no criteria",IF(VLOOKUP(OFFSET(U35,0,3),IBAN!$A$2:$N$255,14,FALSE)=LEN(AB35),"GOOD",IF(OR(CO35="GOOD",CP35="GOOD"),"GOOD","BAD"))),""))</f>
        <v/>
      </c>
      <c r="CL35" s="527" t="str">
        <f ca="1">IF(BA35="","",IFERROR(IF(VLOOKUP(LEFT(BA35,2),IBAN!$C$2:$O$255,13,FALSE)=LEN(BA35),IF(MOD(CONCATENATE(MOD(CONCATENATE(MOD(CONCATENATE(MOD(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35, LEN(BA35) - 4) &amp; LEFT(BA35,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35, LEN(BA35) - 4) &amp; LEFT(BA35,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35, LEN(BA35) - 4) &amp; LEFT(BA35,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35, LEN(BA35) - 4) &amp; LEFT(BA35, 4)),"A",10),"B",11),"C",12),"D",13),"E",14),"F",15),"G",16),"H",17),"I",18),"J",19),"K",20),"L",21),"M",22),"N",23),"O",24),"P",25),"Q",26),"R",27),"S",28),"T",29),"U",30),"V",31),"W",32),"X",33),"Y",34),"Z",35),39,12)),97)=1,"GOOD","BAD"),"BAD"),"BAD"))</f>
        <v/>
      </c>
      <c r="CM35" s="527" t="str">
        <f ca="1">IF(OR(BA35="",AZ35=""),"",IF(SUMPRODUCT(--(ISNUMBER(SEARCH(Colonies,AZ35)))),"",IFERROR(IF(INDEX(IBAN!$A$3:$A$255,MATCH(LEFT(BA35,2),IBAN!$C$3:$C$255,0))=AZ35,"GOOD","BAD"),"BAD")))</f>
        <v/>
      </c>
      <c r="CN35" s="527" t="str">
        <f ca="1">IF(BB35="","",IFERROR(IF(VLOOKUP(AZ35,IBAN!$A$2:$N$255,14,FALSE)="","no criteria",IF(VLOOKUP(AZ35,IBAN!$A$2:$N$255,14,FALSE)=LEN(BB35),"GOOD","BAD")),""))</f>
        <v/>
      </c>
      <c r="CO35" s="526" t="str">
        <f t="shared" ca="1" si="18"/>
        <v/>
      </c>
      <c r="CP35" s="526" t="str">
        <f t="shared" ca="1" si="19"/>
        <v/>
      </c>
      <c r="CQ35" s="346"/>
      <c r="CR35" s="539"/>
    </row>
    <row r="36" spans="1:96" s="541" customFormat="1" x14ac:dyDescent="0.2">
      <c r="A36" s="534"/>
      <c r="B36" s="534"/>
      <c r="C36" s="534"/>
      <c r="D36" s="534"/>
      <c r="E36" s="534"/>
      <c r="F36" s="534"/>
      <c r="G36" s="155"/>
      <c r="H36" s="141" t="str">
        <f>IF('Supplier Details'!I36="","",'Supplier Details'!I36)</f>
        <v/>
      </c>
      <c r="I36" s="141"/>
      <c r="J36" s="142" t="str">
        <f>IF('Supplier Details'!K36="","",'Supplier Details'!K36)</f>
        <v/>
      </c>
      <c r="K36" s="143" t="str">
        <f ca="1">IF(OFFSET('Supplier Details'!J36,0,2)="","",UPPER(OFFSET('Supplier Details'!J36,0,2)))</f>
        <v/>
      </c>
      <c r="L36" s="142" t="str">
        <f ca="1">IF(OFFSET('Supplier Details'!J36,0,3)="","",OFFSET('Supplier Details'!J36,0,3))</f>
        <v/>
      </c>
      <c r="M36" s="341"/>
      <c r="N36" s="141"/>
      <c r="O36" s="142" t="str">
        <f>IF('Supplier Details'!Y36="","",'Supplier Details'!Y36)</f>
        <v/>
      </c>
      <c r="P36" s="129" t="str">
        <f ca="1">IF(OFFSET('Supplier Details'!X36,0,4)="","",OFFSET('Supplier Details'!X36,0,4))</f>
        <v/>
      </c>
      <c r="Q36" s="129" t="str">
        <f>IF('Supplier Details'!V36="","",'Supplier Details'!V36)</f>
        <v/>
      </c>
      <c r="R36" s="129" t="str">
        <f ca="1">IF(OFFSET('Supplier Details'!X36,0,6)="","",OFFSET('Supplier Details'!X36,0,6))</f>
        <v/>
      </c>
      <c r="S36" s="144" t="str">
        <f>IF('Supplier Details'!AA36="","",'Supplier Details'!AA36)</f>
        <v/>
      </c>
      <c r="T36" s="341"/>
      <c r="U36" s="145"/>
      <c r="V36" s="149"/>
      <c r="W36" s="149"/>
      <c r="X36" s="129" t="str">
        <f t="shared" ca="1" si="4"/>
        <v/>
      </c>
      <c r="Y36" s="147"/>
      <c r="Z36" s="147" t="str">
        <f ca="1">IF(AA36="","",IFERROR(IF(VLOOKUP(LEFT(AA36,2),IBAN!$C$2:$O$255,13,FALSE)=LEN(AA36),IFERROR(MID(AA36,VLOOKUP(LEFT(AA36,2),IBAN!$C$2:$O$255,11,FALSE),VLOOKUP(LEFT(AA36,2),IBAN!$C$2:$O$255,12,FALSE)),""),""),"IBAN is incorrect"))</f>
        <v/>
      </c>
      <c r="AA36" s="152" t="str">
        <f t="shared" ca="1" si="7"/>
        <v/>
      </c>
      <c r="AB36" s="152" t="str">
        <f t="shared" ca="1" si="8"/>
        <v/>
      </c>
      <c r="AC36" s="143"/>
      <c r="AD36" s="342" t="str">
        <f ca="1">IF(OFFSET(U36,0,3)="","",IFERROR(IF(VLOOKUP(OFFSET(U36,0,3),IBAN!$A$3:$S$255,19,FALSE)="Y",CONCATENATE(BG36,BH36),IF(VLOOKUP(OFFSET(U36,0,3),IBAN!$A$3:$X$255,24,FALSE)="","",VLOOKUP(OFFSET(U36,0,3),IBAN!$A$3:$X$255,24,FALSE))),""))</f>
        <v/>
      </c>
      <c r="AE36" s="143"/>
      <c r="AF36" s="143"/>
      <c r="AG36" s="147"/>
      <c r="AH36" s="149"/>
      <c r="AI36" s="145" t="str">
        <f>IF('Supplier Details'!AS36="","",'Supplier Details'!AS36)</f>
        <v/>
      </c>
      <c r="AJ36" s="145"/>
      <c r="AK36" s="343" t="str">
        <f ca="1">IFERROR(IF(OFFSET(U36,0,3)="","",IF(ISBLANK(VLOOKUP(OFFSET(U36,0,3),IBAN!$A$3:$AC$255,27,FALSE)),"",VLOOKUP(OFFSET(U36,0,3),IBAN!$A$3:$AC$255,27,FALSE))),"")</f>
        <v/>
      </c>
      <c r="AL36" s="147" t="str">
        <f ca="1">IFERROR(IF(OFFSET(U36,0,3)="","",IF(ISBLANK(VLOOKUP(OFFSET(U36,0,3),IBAN!$A$3:$AC$255,28,FALSE)),"",VLOOKUP(OFFSET(U36,0,3),IBAN!$A$3:$AC$255,28,FALSE))),"")</f>
        <v/>
      </c>
      <c r="AM36" s="143"/>
      <c r="AN36" s="147"/>
      <c r="AO36" s="147"/>
      <c r="AP36" s="344" t="str">
        <f ca="1">IF(AA36="","",IFERROR(MID(AA36,VLOOKUP(LEFT(AA36,2),IBAN!$C$2:$Q$255,14,FALSE),VLOOKUP(LEFT(AA36,2),IBAN!$C$2:$Q$255,15,FALSE)),""))</f>
        <v/>
      </c>
      <c r="AQ36" s="150"/>
      <c r="AR36" s="151"/>
      <c r="AS36" s="344"/>
      <c r="AT36" s="152" t="str">
        <f t="shared" ca="1" si="9"/>
        <v/>
      </c>
      <c r="AU36" s="152" t="str">
        <f t="shared" ca="1" si="10"/>
        <v/>
      </c>
      <c r="AV36" s="136"/>
      <c r="AW36" s="210"/>
      <c r="AX36" s="150" t="str">
        <f t="shared" si="11"/>
        <v/>
      </c>
      <c r="AY36" s="344"/>
      <c r="AZ36" s="136" t="str">
        <f ca="1">IF(OFFSET(AZ36,0,-12)="","",IFERROR(VLOOKUP(MID(OFFSET(AZ36,0,-12),5,2),Lists!$A$3:$B$256,2,FALSE),"incorrect Swift/BIC"))</f>
        <v/>
      </c>
      <c r="BA36" s="152" t="str">
        <f ca="1">IF(COUNTIF(Lists!A26:A278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36,0,-12),CHAR(32),""),CHAR(33),""),CHAR(34),""),CHAR(35),""),CHAR(36),""),CHAR(37),""),CHAR(38),""),CHAR(39),""),CHAR(40),""),CHAR(41),""),CHAR(42),""),CHAR(43),""),CHAR(44),""),CHAR(45),""),CHAR(46),""),CHAR(47),""),CHAR(58),""),CHAR(59),""),CHAR(60),""),CHAR(61),""),CHAR(62),""),CHAR(63),""),CHAR(64),""),CHAR(91),""),CHAR(92),""),CHAR(93),""),CHAR(94),""),CHAR(95),""),CHAR(96),""),CHAR(123),""),CHAR(124),""),CHAR(125),""),CHAR(126),""),CHAR(150),""),CHAR(160),""))),"")</f>
        <v/>
      </c>
      <c r="BB36" s="152" t="str">
        <f ca="1">IF(BA36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36,0,-13),CHAR(32),""),CHAR(33),""),CHAR(34),""),CHAR(35),""),CHAR(36),""),CHAR(37),""),CHAR(38),""),CHAR(39),""),CHAR(40),""),CHAR(41),""),CHAR(42),""),CHAR(43),""),CHAR(44),""),CHAR(45),""),CHAR(46),""),CHAR(47),""),CHAR(58),""),CHAR(59),""),CHAR(60),""),CHAR(61),""),CHAR(62),""),CHAR(63),""),CHAR(64),""),CHAR(91),""),CHAR(92),""),CHAR(93),""),CHAR(94),""),CHAR(95),""),CHAR(96),""),CHAR(123),""),CHAR(124),""),CHAR(125),""),CHAR(126),""),CHAR(150),""),CHAR(160),""))),
IFERROR(IF(VLOOKUP(LEFT(BA36,2),IBAN!$C$2:$O$255,13,FALSE)=LEN(BA36),IFERROR(MID(BA36,VLOOKUP(LEFT(BA36,2),IBAN!$C$2:$O$255,11,FALSE),VLOOKUP(LEFT(BA36,2),IBAN!$C$2:$O$255,12,FALSE)),""),"IBAN is incorrect"),"IBAN is incorrect"))</f>
        <v/>
      </c>
      <c r="BC36" s="210"/>
      <c r="BD36" s="136"/>
      <c r="BE36" s="136"/>
      <c r="BF36" s="152" t="str">
        <f t="shared" ca="1" si="12"/>
        <v/>
      </c>
      <c r="BG36" s="345" t="str">
        <f ca="1">IF(OFFSET(U36,0,3)="","",IFERROR(
IF(VLOOKUP(OFFSET(U36,0,3),IBAN!$A$3:$S$255,19,FALSE)="Y",
  IF(VLOOKUP(OFFSET(U36,0,3),IBAN!$A$3:$C$255,2,FALSE)="Y",
      IF(AA36="","",IF(VLOOKUP(LEFT(AA36,2),IBAN!$C$2:$O$255,13,FALSE)=LEN(AA36),MID(AA36,VLOOKUP(LEFT(AA36,2),IBAN!$C$2:$O$255,6,FALSE),VLOOKUP(LEFT(AA36,2),IBAN!$C$2:$O$255,7,FALSE)),"IBAN is incorrect")),
      IF(AB36="","",MID(AB36,VLOOKUP(OFFSET(U36,0,3), IBAN!$A$3:$O$255,8,FALSE), VLOOKUP(OFFSET(U36,0,3), IBAN!$A$3:$O$255,9,FALSE)))),
  MID(UPPER(CLEAN(SUBSTITUTE(SUBSTITUTE(SUBSTITUTE(SUBSTITUTE(SUBSTITUTE(SUBSTITUTE(SUBSTITUTE(SUBSTITUTE(SUBSTITUTE(SUBSTITUTE(OFFSET(U36,0,9)," ",""),"-",""),"–",""),".",""),"/",""),"_",""),"&amp;",""),"+",""),":",""),";",""))),VLOOKUP(OFFSET(U36,0,3),IBAN!$A$3:$W$255,20,FALSE),VLOOKUP(OFFSET(U36,0,3),IBAN!$A$3:$W$255,21,FALSE))),
""))</f>
        <v/>
      </c>
      <c r="BH36" s="152" t="str">
        <f ca="1">IF(OFFSET(U36,0,3)="","",IFERROR(
IF(VLOOKUP(OFFSET(U36,0,3),IBAN!$A$3:$S$255,19,FALSE)="Y",
  IF(VLOOKUP(OFFSET(U36,0,3),IBAN!$A$3:$C$255,2,FALSE)="Y",
      IF(AA36="","",IF(VLOOKUP(LEFT(AA36,2),IBAN!$C$2:$O$255,13,FALSE)=LEN(AA36),MID(AA36,VLOOKUP(LEFT(AA36,2),IBAN!$C$2:$O$255,8,FALSE),VLOOKUP(LEFT(AA36,2),IBAN!$C$2:$O$255,9,FALSE)),"")),
      IF(AB36="","",MID(AB36,VLOOKUP(OFFSET(U36,0,3), IBAN!$A$3:$O$255,10,FALSE), VLOOKUP(OFFSET(U36,0,3), IBAN!$A$3:$O$255,11,FALSE)))),
  IFERROR(MID(UPPER(CLEAN(SUBSTITUTE(SUBSTITUTE(SUBSTITUTE(SUBSTITUTE(SUBSTITUTE(SUBSTITUTE(SUBSTITUTE(SUBSTITUTE(SUBSTITUTE(SUBSTITUTE(OFFSET(U36,0,9)," ",""),"-",""),"–",""),".",""),"/",""),"_",""),"&amp;",""),"+",""),":",""),";",""))),VLOOKUP(OFFSET(U36,0,3),IBAN!$A$3:$W$255,22,FALSE),VLOOKUP(OFFSET(U36,0,3),IBAN!$A$3:$W$255,23,FALSE)),
        UPPER(CLEAN(SUBSTITUTE(SUBSTITUTE(SUBSTITUTE(SUBSTITUTE(SUBSTITUTE(SUBSTITUTE(SUBSTITUTE(SUBSTITUTE(SUBSTITUTE(SUBSTITUTE(OFFSET(U36,0,9)," ",""),"-",""),"–",""),".",""),"/",""),"_",""),"&amp;",""),"+",""),":",""),";",""))))),
""))</f>
        <v/>
      </c>
      <c r="BI36" s="152" t="str">
        <f t="shared" ca="1" si="13"/>
        <v/>
      </c>
      <c r="BJ36" s="152" t="str">
        <f t="shared" ca="1" si="14"/>
        <v/>
      </c>
      <c r="BK36" s="150"/>
      <c r="BL36" s="152" t="str">
        <f t="shared" ca="1" si="15"/>
        <v/>
      </c>
      <c r="BM36" s="152"/>
      <c r="BN36" s="136"/>
      <c r="BO36" s="136"/>
      <c r="BP36" s="152"/>
      <c r="BQ36" s="136"/>
      <c r="BR36" s="136" t="str">
        <f t="shared" ca="1" si="0"/>
        <v/>
      </c>
      <c r="BS36" s="136"/>
      <c r="BT36" s="136"/>
      <c r="BU36" s="136"/>
      <c r="BV36" s="210"/>
      <c r="BW36" s="153"/>
      <c r="BX36" s="153"/>
      <c r="BY36" s="136"/>
      <c r="BZ36" s="136"/>
      <c r="CA36" s="136"/>
      <c r="CB36" s="136"/>
      <c r="CC36" s="136" t="str">
        <f t="shared" ca="1" si="5"/>
        <v/>
      </c>
      <c r="CD36" s="136" t="str">
        <f t="shared" ca="1" si="6"/>
        <v/>
      </c>
      <c r="CE36" s="210"/>
      <c r="CF36" s="136" t="str">
        <f t="shared" ca="1" si="16"/>
        <v/>
      </c>
      <c r="CG36" s="136" t="str">
        <f t="shared" ca="1" si="17"/>
        <v/>
      </c>
      <c r="CH36" s="136"/>
      <c r="CI36" s="526" t="str">
        <f ca="1">IF(AA36="","",IFERROR(IF(VLOOKUP(LEFT(AA36,2),IBAN!$C$2:$O$255,13,FALSE)=LEN(AA36),IF(MOD(CONCATENATE(MOD(CONCATENATE(MOD(CONCATENATE(MOD(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36, LEN(AA36) - 4) &amp; LEFT(AA36,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36, LEN(AA36) - 4) &amp; LEFT(AA36,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36, LEN(AA36) - 4) &amp; LEFT(AA36,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36, LEN(AA36) - 4) &amp; LEFT(AA36, 4)),"A",10),"B",11),"C",12),"D",13),"E",14),"F",15),"G",16),"H",17),"I",18),"J",19),"K",20),"L",21),"M",22),"N",23),"O",24),"P",25),"Q",26),"R",27),"S",28),"T",29),"U",30),"V",31),"W",32),"X",33),"Y",34),"Z",35),39,12)),97)=1,"GOOD","BAD"),"Length incorrect"),"BAD"))</f>
        <v/>
      </c>
      <c r="CJ36" s="526" t="str">
        <f ca="1">IF(OR(AA36="",OFFSET(U36,0,3)=""),"",IF(SUMPRODUCT(--(ISNUMBER(SEARCH(Colonies,OFFSET(U36,0,3))))),"",IFERROR(IF(INDEX(IBAN!$A$3:$A$255,MATCH(LEFT(AA36,2),IBAN!$C$3:$C$255,0))=OFFSET(U36,0,3),"GOOD","BAD"),"BAD")))</f>
        <v/>
      </c>
      <c r="CK36" s="526" t="str">
        <f ca="1">IF(AB36="","",IFERROR(IF(VLOOKUP(OFFSET(U36,0,3),IBAN!$A$2:$N$255,14,FALSE)="","no criteria",IF(VLOOKUP(OFFSET(U36,0,3),IBAN!$A$2:$N$255,14,FALSE)=LEN(AB36),"GOOD",IF(OR(CO36="GOOD",CP36="GOOD"),"GOOD","BAD"))),""))</f>
        <v/>
      </c>
      <c r="CL36" s="527" t="str">
        <f ca="1">IF(BA36="","",IFERROR(IF(VLOOKUP(LEFT(BA36,2),IBAN!$C$2:$O$255,13,FALSE)=LEN(BA36),IF(MOD(CONCATENATE(MOD(CONCATENATE(MOD(CONCATENATE(MOD(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36, LEN(BA36) - 4) &amp; LEFT(BA36,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36, LEN(BA36) - 4) &amp; LEFT(BA36,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36, LEN(BA36) - 4) &amp; LEFT(BA36,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36, LEN(BA36) - 4) &amp; LEFT(BA36, 4)),"A",10),"B",11),"C",12),"D",13),"E",14),"F",15),"G",16),"H",17),"I",18),"J",19),"K",20),"L",21),"M",22),"N",23),"O",24),"P",25),"Q",26),"R",27),"S",28),"T",29),"U",30),"V",31),"W",32),"X",33),"Y",34),"Z",35),39,12)),97)=1,"GOOD","BAD"),"BAD"),"BAD"))</f>
        <v/>
      </c>
      <c r="CM36" s="527" t="str">
        <f ca="1">IF(OR(BA36="",AZ36=""),"",IF(SUMPRODUCT(--(ISNUMBER(SEARCH(Colonies,AZ36)))),"",IFERROR(IF(INDEX(IBAN!$A$3:$A$255,MATCH(LEFT(BA36,2),IBAN!$C$3:$C$255,0))=AZ36,"GOOD","BAD"),"BAD")))</f>
        <v/>
      </c>
      <c r="CN36" s="527" t="str">
        <f ca="1">IF(BB36="","",IFERROR(IF(VLOOKUP(AZ36,IBAN!$A$2:$N$255,14,FALSE)="","no criteria",IF(VLOOKUP(AZ36,IBAN!$A$2:$N$255,14,FALSE)=LEN(BB36),"GOOD","BAD")),""))</f>
        <v/>
      </c>
      <c r="CO36" s="526" t="str">
        <f t="shared" ca="1" si="18"/>
        <v/>
      </c>
      <c r="CP36" s="526" t="str">
        <f t="shared" ca="1" si="19"/>
        <v/>
      </c>
      <c r="CQ36" s="346"/>
      <c r="CR36" s="539"/>
    </row>
    <row r="37" spans="1:96" s="541" customFormat="1" x14ac:dyDescent="0.2">
      <c r="A37" s="534"/>
      <c r="B37" s="534"/>
      <c r="C37" s="534"/>
      <c r="D37" s="534"/>
      <c r="E37" s="534"/>
      <c r="F37" s="534"/>
      <c r="G37" s="155"/>
      <c r="H37" s="141" t="str">
        <f>IF('Supplier Details'!I37="","",'Supplier Details'!I37)</f>
        <v/>
      </c>
      <c r="I37" s="141"/>
      <c r="J37" s="142" t="str">
        <f>IF('Supplier Details'!K37="","",'Supplier Details'!K37)</f>
        <v/>
      </c>
      <c r="K37" s="143" t="str">
        <f ca="1">IF(OFFSET('Supplier Details'!J37,0,2)="","",UPPER(OFFSET('Supplier Details'!J37,0,2)))</f>
        <v/>
      </c>
      <c r="L37" s="142" t="str">
        <f ca="1">IF(OFFSET('Supplier Details'!J37,0,3)="","",OFFSET('Supplier Details'!J37,0,3))</f>
        <v/>
      </c>
      <c r="M37" s="341"/>
      <c r="N37" s="141"/>
      <c r="O37" s="142" t="str">
        <f>IF('Supplier Details'!Y37="","",'Supplier Details'!Y37)</f>
        <v/>
      </c>
      <c r="P37" s="129" t="str">
        <f ca="1">IF(OFFSET('Supplier Details'!X37,0,4)="","",OFFSET('Supplier Details'!X37,0,4))</f>
        <v/>
      </c>
      <c r="Q37" s="129" t="str">
        <f>IF('Supplier Details'!V37="","",'Supplier Details'!V37)</f>
        <v/>
      </c>
      <c r="R37" s="129" t="str">
        <f ca="1">IF(OFFSET('Supplier Details'!X37,0,6)="","",OFFSET('Supplier Details'!X37,0,6))</f>
        <v/>
      </c>
      <c r="S37" s="144" t="str">
        <f>IF('Supplier Details'!AA37="","",'Supplier Details'!AA37)</f>
        <v/>
      </c>
      <c r="T37" s="341"/>
      <c r="U37" s="145"/>
      <c r="V37" s="149"/>
      <c r="W37" s="149"/>
      <c r="X37" s="129" t="str">
        <f t="shared" ca="1" si="4"/>
        <v/>
      </c>
      <c r="Y37" s="147"/>
      <c r="Z37" s="147" t="str">
        <f ca="1">IF(AA37="","",IFERROR(IF(VLOOKUP(LEFT(AA37,2),IBAN!$C$2:$O$255,13,FALSE)=LEN(AA37),IFERROR(MID(AA37,VLOOKUP(LEFT(AA37,2),IBAN!$C$2:$O$255,11,FALSE),VLOOKUP(LEFT(AA37,2),IBAN!$C$2:$O$255,12,FALSE)),""),""),"IBAN is incorrect"))</f>
        <v/>
      </c>
      <c r="AA37" s="152" t="str">
        <f t="shared" ca="1" si="7"/>
        <v/>
      </c>
      <c r="AB37" s="152" t="str">
        <f t="shared" ca="1" si="8"/>
        <v/>
      </c>
      <c r="AC37" s="143"/>
      <c r="AD37" s="342" t="str">
        <f ca="1">IF(OFFSET(U37,0,3)="","",IFERROR(IF(VLOOKUP(OFFSET(U37,0,3),IBAN!$A$3:$S$255,19,FALSE)="Y",CONCATENATE(BG37,BH37),IF(VLOOKUP(OFFSET(U37,0,3),IBAN!$A$3:$X$255,24,FALSE)="","",VLOOKUP(OFFSET(U37,0,3),IBAN!$A$3:$X$255,24,FALSE))),""))</f>
        <v/>
      </c>
      <c r="AE37" s="143"/>
      <c r="AF37" s="143"/>
      <c r="AG37" s="147"/>
      <c r="AH37" s="149"/>
      <c r="AI37" s="145" t="str">
        <f>IF('Supplier Details'!AS37="","",'Supplier Details'!AS37)</f>
        <v/>
      </c>
      <c r="AJ37" s="145"/>
      <c r="AK37" s="343" t="str">
        <f ca="1">IFERROR(IF(OFFSET(U37,0,3)="","",IF(ISBLANK(VLOOKUP(OFFSET(U37,0,3),IBAN!$A$3:$AC$255,27,FALSE)),"",VLOOKUP(OFFSET(U37,0,3),IBAN!$A$3:$AC$255,27,FALSE))),"")</f>
        <v/>
      </c>
      <c r="AL37" s="147" t="str">
        <f ca="1">IFERROR(IF(OFFSET(U37,0,3)="","",IF(ISBLANK(VLOOKUP(OFFSET(U37,0,3),IBAN!$A$3:$AC$255,28,FALSE)),"",VLOOKUP(OFFSET(U37,0,3),IBAN!$A$3:$AC$255,28,FALSE))),"")</f>
        <v/>
      </c>
      <c r="AM37" s="143"/>
      <c r="AN37" s="147"/>
      <c r="AO37" s="147"/>
      <c r="AP37" s="344" t="str">
        <f ca="1">IF(AA37="","",IFERROR(MID(AA37,VLOOKUP(LEFT(AA37,2),IBAN!$C$2:$Q$255,14,FALSE),VLOOKUP(LEFT(AA37,2),IBAN!$C$2:$Q$255,15,FALSE)),""))</f>
        <v/>
      </c>
      <c r="AQ37" s="150"/>
      <c r="AR37" s="151"/>
      <c r="AS37" s="344"/>
      <c r="AT37" s="152" t="str">
        <f t="shared" ca="1" si="9"/>
        <v/>
      </c>
      <c r="AU37" s="152" t="str">
        <f t="shared" ca="1" si="10"/>
        <v/>
      </c>
      <c r="AV37" s="136"/>
      <c r="AW37" s="210"/>
      <c r="AX37" s="150" t="str">
        <f t="shared" si="11"/>
        <v/>
      </c>
      <c r="AY37" s="344"/>
      <c r="AZ37" s="136" t="str">
        <f ca="1">IF(OFFSET(AZ37,0,-12)="","",IFERROR(VLOOKUP(MID(OFFSET(AZ37,0,-12),5,2),Lists!$A$3:$B$256,2,FALSE),"incorrect Swift/BIC"))</f>
        <v/>
      </c>
      <c r="BA37" s="152" t="str">
        <f ca="1">IF(COUNTIF(Lists!A27:A279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37,0,-12),CHAR(32),""),CHAR(33),""),CHAR(34),""),CHAR(35),""),CHAR(36),""),CHAR(37),""),CHAR(38),""),CHAR(39),""),CHAR(40),""),CHAR(41),""),CHAR(42),""),CHAR(43),""),CHAR(44),""),CHAR(45),""),CHAR(46),""),CHAR(47),""),CHAR(58),""),CHAR(59),""),CHAR(60),""),CHAR(61),""),CHAR(62),""),CHAR(63),""),CHAR(64),""),CHAR(91),""),CHAR(92),""),CHAR(93),""),CHAR(94),""),CHAR(95),""),CHAR(96),""),CHAR(123),""),CHAR(124),""),CHAR(125),""),CHAR(126),""),CHAR(150),""),CHAR(160),""))),"")</f>
        <v/>
      </c>
      <c r="BB37" s="152" t="str">
        <f ca="1">IF(BA37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37,0,-13),CHAR(32),""),CHAR(33),""),CHAR(34),""),CHAR(35),""),CHAR(36),""),CHAR(37),""),CHAR(38),""),CHAR(39),""),CHAR(40),""),CHAR(41),""),CHAR(42),""),CHAR(43),""),CHAR(44),""),CHAR(45),""),CHAR(46),""),CHAR(47),""),CHAR(58),""),CHAR(59),""),CHAR(60),""),CHAR(61),""),CHAR(62),""),CHAR(63),""),CHAR(64),""),CHAR(91),""),CHAR(92),""),CHAR(93),""),CHAR(94),""),CHAR(95),""),CHAR(96),""),CHAR(123),""),CHAR(124),""),CHAR(125),""),CHAR(126),""),CHAR(150),""),CHAR(160),""))),
IFERROR(IF(VLOOKUP(LEFT(BA37,2),IBAN!$C$2:$O$255,13,FALSE)=LEN(BA37),IFERROR(MID(BA37,VLOOKUP(LEFT(BA37,2),IBAN!$C$2:$O$255,11,FALSE),VLOOKUP(LEFT(BA37,2),IBAN!$C$2:$O$255,12,FALSE)),""),"IBAN is incorrect"),"IBAN is incorrect"))</f>
        <v/>
      </c>
      <c r="BC37" s="210"/>
      <c r="BD37" s="136"/>
      <c r="BE37" s="136"/>
      <c r="BF37" s="152" t="str">
        <f t="shared" ca="1" si="12"/>
        <v/>
      </c>
      <c r="BG37" s="345" t="str">
        <f ca="1">IF(OFFSET(U37,0,3)="","",IFERROR(
IF(VLOOKUP(OFFSET(U37,0,3),IBAN!$A$3:$S$255,19,FALSE)="Y",
  IF(VLOOKUP(OFFSET(U37,0,3),IBAN!$A$3:$C$255,2,FALSE)="Y",
      IF(AA37="","",IF(VLOOKUP(LEFT(AA37,2),IBAN!$C$2:$O$255,13,FALSE)=LEN(AA37),MID(AA37,VLOOKUP(LEFT(AA37,2),IBAN!$C$2:$O$255,6,FALSE),VLOOKUP(LEFT(AA37,2),IBAN!$C$2:$O$255,7,FALSE)),"IBAN is incorrect")),
      IF(AB37="","",MID(AB37,VLOOKUP(OFFSET(U37,0,3), IBAN!$A$3:$O$255,8,FALSE), VLOOKUP(OFFSET(U37,0,3), IBAN!$A$3:$O$255,9,FALSE)))),
  MID(UPPER(CLEAN(SUBSTITUTE(SUBSTITUTE(SUBSTITUTE(SUBSTITUTE(SUBSTITUTE(SUBSTITUTE(SUBSTITUTE(SUBSTITUTE(SUBSTITUTE(SUBSTITUTE(OFFSET(U37,0,9)," ",""),"-",""),"–",""),".",""),"/",""),"_",""),"&amp;",""),"+",""),":",""),";",""))),VLOOKUP(OFFSET(U37,0,3),IBAN!$A$3:$W$255,20,FALSE),VLOOKUP(OFFSET(U37,0,3),IBAN!$A$3:$W$255,21,FALSE))),
""))</f>
        <v/>
      </c>
      <c r="BH37" s="152" t="str">
        <f ca="1">IF(OFFSET(U37,0,3)="","",IFERROR(
IF(VLOOKUP(OFFSET(U37,0,3),IBAN!$A$3:$S$255,19,FALSE)="Y",
  IF(VLOOKUP(OFFSET(U37,0,3),IBAN!$A$3:$C$255,2,FALSE)="Y",
      IF(AA37="","",IF(VLOOKUP(LEFT(AA37,2),IBAN!$C$2:$O$255,13,FALSE)=LEN(AA37),MID(AA37,VLOOKUP(LEFT(AA37,2),IBAN!$C$2:$O$255,8,FALSE),VLOOKUP(LEFT(AA37,2),IBAN!$C$2:$O$255,9,FALSE)),"")),
      IF(AB37="","",MID(AB37,VLOOKUP(OFFSET(U37,0,3), IBAN!$A$3:$O$255,10,FALSE), VLOOKUP(OFFSET(U37,0,3), IBAN!$A$3:$O$255,11,FALSE)))),
  IFERROR(MID(UPPER(CLEAN(SUBSTITUTE(SUBSTITUTE(SUBSTITUTE(SUBSTITUTE(SUBSTITUTE(SUBSTITUTE(SUBSTITUTE(SUBSTITUTE(SUBSTITUTE(SUBSTITUTE(OFFSET(U37,0,9)," ",""),"-",""),"–",""),".",""),"/",""),"_",""),"&amp;",""),"+",""),":",""),";",""))),VLOOKUP(OFFSET(U37,0,3),IBAN!$A$3:$W$255,22,FALSE),VLOOKUP(OFFSET(U37,0,3),IBAN!$A$3:$W$255,23,FALSE)),
        UPPER(CLEAN(SUBSTITUTE(SUBSTITUTE(SUBSTITUTE(SUBSTITUTE(SUBSTITUTE(SUBSTITUTE(SUBSTITUTE(SUBSTITUTE(SUBSTITUTE(SUBSTITUTE(OFFSET(U37,0,9)," ",""),"-",""),"–",""),".",""),"/",""),"_",""),"&amp;",""),"+",""),":",""),";",""))))),
""))</f>
        <v/>
      </c>
      <c r="BI37" s="152" t="str">
        <f t="shared" ca="1" si="13"/>
        <v/>
      </c>
      <c r="BJ37" s="152" t="str">
        <f t="shared" ca="1" si="14"/>
        <v/>
      </c>
      <c r="BK37" s="150"/>
      <c r="BL37" s="152" t="str">
        <f t="shared" ca="1" si="15"/>
        <v/>
      </c>
      <c r="BM37" s="152"/>
      <c r="BN37" s="136"/>
      <c r="BO37" s="136"/>
      <c r="BP37" s="152"/>
      <c r="BQ37" s="136"/>
      <c r="BR37" s="136" t="str">
        <f t="shared" ca="1" si="0"/>
        <v/>
      </c>
      <c r="BS37" s="136"/>
      <c r="BT37" s="136"/>
      <c r="BU37" s="136"/>
      <c r="BV37" s="210"/>
      <c r="BW37" s="153"/>
      <c r="BX37" s="153"/>
      <c r="BY37" s="136"/>
      <c r="BZ37" s="136"/>
      <c r="CA37" s="136"/>
      <c r="CB37" s="136"/>
      <c r="CC37" s="136" t="str">
        <f t="shared" ca="1" si="5"/>
        <v/>
      </c>
      <c r="CD37" s="136" t="str">
        <f t="shared" ca="1" si="6"/>
        <v/>
      </c>
      <c r="CE37" s="210"/>
      <c r="CF37" s="136" t="str">
        <f t="shared" ca="1" si="16"/>
        <v/>
      </c>
      <c r="CG37" s="136" t="str">
        <f t="shared" ca="1" si="17"/>
        <v/>
      </c>
      <c r="CH37" s="136"/>
      <c r="CI37" s="526" t="str">
        <f ca="1">IF(AA37="","",IFERROR(IF(VLOOKUP(LEFT(AA37,2),IBAN!$C$2:$O$255,13,FALSE)=LEN(AA37),IF(MOD(CONCATENATE(MOD(CONCATENATE(MOD(CONCATENATE(MOD(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37, LEN(AA37) - 4) &amp; LEFT(AA37,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37, LEN(AA37) - 4) &amp; LEFT(AA37,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37, LEN(AA37) - 4) &amp; LEFT(AA37,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37, LEN(AA37) - 4) &amp; LEFT(AA37, 4)),"A",10),"B",11),"C",12),"D",13),"E",14),"F",15),"G",16),"H",17),"I",18),"J",19),"K",20),"L",21),"M",22),"N",23),"O",24),"P",25),"Q",26),"R",27),"S",28),"T",29),"U",30),"V",31),"W",32),"X",33),"Y",34),"Z",35),39,12)),97)=1,"GOOD","BAD"),"Length incorrect"),"BAD"))</f>
        <v/>
      </c>
      <c r="CJ37" s="526" t="str">
        <f ca="1">IF(OR(AA37="",OFFSET(U37,0,3)=""),"",IF(SUMPRODUCT(--(ISNUMBER(SEARCH(Colonies,OFFSET(U37,0,3))))),"",IFERROR(IF(INDEX(IBAN!$A$3:$A$255,MATCH(LEFT(AA37,2),IBAN!$C$3:$C$255,0))=OFFSET(U37,0,3),"GOOD","BAD"),"BAD")))</f>
        <v/>
      </c>
      <c r="CK37" s="526" t="str">
        <f ca="1">IF(AB37="","",IFERROR(IF(VLOOKUP(OFFSET(U37,0,3),IBAN!$A$2:$N$255,14,FALSE)="","no criteria",IF(VLOOKUP(OFFSET(U37,0,3),IBAN!$A$2:$N$255,14,FALSE)=LEN(AB37),"GOOD",IF(OR(CO37="GOOD",CP37="GOOD"),"GOOD","BAD"))),""))</f>
        <v/>
      </c>
      <c r="CL37" s="527" t="str">
        <f ca="1">IF(BA37="","",IFERROR(IF(VLOOKUP(LEFT(BA37,2),IBAN!$C$2:$O$255,13,FALSE)=LEN(BA37),IF(MOD(CONCATENATE(MOD(CONCATENATE(MOD(CONCATENATE(MOD(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37, LEN(BA37) - 4) &amp; LEFT(BA37,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37, LEN(BA37) - 4) &amp; LEFT(BA37,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37, LEN(BA37) - 4) &amp; LEFT(BA37,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37, LEN(BA37) - 4) &amp; LEFT(BA37, 4)),"A",10),"B",11),"C",12),"D",13),"E",14),"F",15),"G",16),"H",17),"I",18),"J",19),"K",20),"L",21),"M",22),"N",23),"O",24),"P",25),"Q",26),"R",27),"S",28),"T",29),"U",30),"V",31),"W",32),"X",33),"Y",34),"Z",35),39,12)),97)=1,"GOOD","BAD"),"BAD"),"BAD"))</f>
        <v/>
      </c>
      <c r="CM37" s="527" t="str">
        <f ca="1">IF(OR(BA37="",AZ37=""),"",IF(SUMPRODUCT(--(ISNUMBER(SEARCH(Colonies,AZ37)))),"",IFERROR(IF(INDEX(IBAN!$A$3:$A$255,MATCH(LEFT(BA37,2),IBAN!$C$3:$C$255,0))=AZ37,"GOOD","BAD"),"BAD")))</f>
        <v/>
      </c>
      <c r="CN37" s="527" t="str">
        <f ca="1">IF(BB37="","",IFERROR(IF(VLOOKUP(AZ37,IBAN!$A$2:$N$255,14,FALSE)="","no criteria",IF(VLOOKUP(AZ37,IBAN!$A$2:$N$255,14,FALSE)=LEN(BB37),"GOOD","BAD")),""))</f>
        <v/>
      </c>
      <c r="CO37" s="526" t="str">
        <f t="shared" ca="1" si="18"/>
        <v/>
      </c>
      <c r="CP37" s="526" t="str">
        <f t="shared" ca="1" si="19"/>
        <v/>
      </c>
      <c r="CQ37" s="346"/>
      <c r="CR37" s="539"/>
    </row>
    <row r="38" spans="1:96" s="541" customFormat="1" x14ac:dyDescent="0.2">
      <c r="A38" s="534"/>
      <c r="B38" s="534"/>
      <c r="C38" s="534"/>
      <c r="D38" s="534"/>
      <c r="E38" s="534"/>
      <c r="F38" s="534"/>
      <c r="G38" s="155"/>
      <c r="H38" s="141" t="str">
        <f>IF('Supplier Details'!I38="","",'Supplier Details'!I38)</f>
        <v/>
      </c>
      <c r="I38" s="141"/>
      <c r="J38" s="142" t="str">
        <f>IF('Supplier Details'!K38="","",'Supplier Details'!K38)</f>
        <v/>
      </c>
      <c r="K38" s="143" t="str">
        <f ca="1">IF(OFFSET('Supplier Details'!J38,0,2)="","",UPPER(OFFSET('Supplier Details'!J38,0,2)))</f>
        <v/>
      </c>
      <c r="L38" s="142" t="str">
        <f ca="1">IF(OFFSET('Supplier Details'!J38,0,3)="","",OFFSET('Supplier Details'!J38,0,3))</f>
        <v/>
      </c>
      <c r="M38" s="341"/>
      <c r="N38" s="141"/>
      <c r="O38" s="142" t="str">
        <f>IF('Supplier Details'!Y38="","",'Supplier Details'!Y38)</f>
        <v/>
      </c>
      <c r="P38" s="129" t="str">
        <f ca="1">IF(OFFSET('Supplier Details'!X38,0,4)="","",OFFSET('Supplier Details'!X38,0,4))</f>
        <v/>
      </c>
      <c r="Q38" s="129" t="str">
        <f>IF('Supplier Details'!V38="","",'Supplier Details'!V38)</f>
        <v/>
      </c>
      <c r="R38" s="129" t="str">
        <f ca="1">IF(OFFSET('Supplier Details'!X38,0,6)="","",OFFSET('Supplier Details'!X38,0,6))</f>
        <v/>
      </c>
      <c r="S38" s="144" t="str">
        <f>IF('Supplier Details'!AA38="","",'Supplier Details'!AA38)</f>
        <v/>
      </c>
      <c r="T38" s="341"/>
      <c r="U38" s="145"/>
      <c r="V38" s="149"/>
      <c r="W38" s="149"/>
      <c r="X38" s="129" t="str">
        <f t="shared" ca="1" si="4"/>
        <v/>
      </c>
      <c r="Y38" s="147"/>
      <c r="Z38" s="147" t="str">
        <f ca="1">IF(AA38="","",IFERROR(IF(VLOOKUP(LEFT(AA38,2),IBAN!$C$2:$O$255,13,FALSE)=LEN(AA38),IFERROR(MID(AA38,VLOOKUP(LEFT(AA38,2),IBAN!$C$2:$O$255,11,FALSE),VLOOKUP(LEFT(AA38,2),IBAN!$C$2:$O$255,12,FALSE)),""),""),"IBAN is incorrect"))</f>
        <v/>
      </c>
      <c r="AA38" s="152" t="str">
        <f t="shared" ca="1" si="7"/>
        <v/>
      </c>
      <c r="AB38" s="152" t="str">
        <f t="shared" ca="1" si="8"/>
        <v/>
      </c>
      <c r="AC38" s="143"/>
      <c r="AD38" s="342" t="str">
        <f ca="1">IF(OFFSET(U38,0,3)="","",IFERROR(IF(VLOOKUP(OFFSET(U38,0,3),IBAN!$A$3:$S$255,19,FALSE)="Y",CONCATENATE(BG38,BH38),IF(VLOOKUP(OFFSET(U38,0,3),IBAN!$A$3:$X$255,24,FALSE)="","",VLOOKUP(OFFSET(U38,0,3),IBAN!$A$3:$X$255,24,FALSE))),""))</f>
        <v/>
      </c>
      <c r="AE38" s="143"/>
      <c r="AF38" s="143"/>
      <c r="AG38" s="147"/>
      <c r="AH38" s="149"/>
      <c r="AI38" s="145" t="str">
        <f>IF('Supplier Details'!AS38="","",'Supplier Details'!AS38)</f>
        <v/>
      </c>
      <c r="AJ38" s="145"/>
      <c r="AK38" s="343" t="str">
        <f ca="1">IFERROR(IF(OFFSET(U38,0,3)="","",IF(ISBLANK(VLOOKUP(OFFSET(U38,0,3),IBAN!$A$3:$AC$255,27,FALSE)),"",VLOOKUP(OFFSET(U38,0,3),IBAN!$A$3:$AC$255,27,FALSE))),"")</f>
        <v/>
      </c>
      <c r="AL38" s="147" t="str">
        <f ca="1">IFERROR(IF(OFFSET(U38,0,3)="","",IF(ISBLANK(VLOOKUP(OFFSET(U38,0,3),IBAN!$A$3:$AC$255,28,FALSE)),"",VLOOKUP(OFFSET(U38,0,3),IBAN!$A$3:$AC$255,28,FALSE))),"")</f>
        <v/>
      </c>
      <c r="AM38" s="143"/>
      <c r="AN38" s="147"/>
      <c r="AO38" s="147"/>
      <c r="AP38" s="344" t="str">
        <f ca="1">IF(AA38="","",IFERROR(MID(AA38,VLOOKUP(LEFT(AA38,2),IBAN!$C$2:$Q$255,14,FALSE),VLOOKUP(LEFT(AA38,2),IBAN!$C$2:$Q$255,15,FALSE)),""))</f>
        <v/>
      </c>
      <c r="AQ38" s="150"/>
      <c r="AR38" s="151"/>
      <c r="AS38" s="344"/>
      <c r="AT38" s="152" t="str">
        <f t="shared" ca="1" si="9"/>
        <v/>
      </c>
      <c r="AU38" s="152" t="str">
        <f t="shared" ca="1" si="10"/>
        <v/>
      </c>
      <c r="AV38" s="136"/>
      <c r="AW38" s="210"/>
      <c r="AX38" s="150" t="str">
        <f t="shared" si="11"/>
        <v/>
      </c>
      <c r="AY38" s="344"/>
      <c r="AZ38" s="136" t="str">
        <f ca="1">IF(OFFSET(AZ38,0,-12)="","",IFERROR(VLOOKUP(MID(OFFSET(AZ38,0,-12),5,2),Lists!$A$3:$B$256,2,FALSE),"incorrect Swift/BIC"))</f>
        <v/>
      </c>
      <c r="BA38" s="152" t="str">
        <f ca="1">IF(COUNTIF(Lists!A28:A280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38,0,-12),CHAR(32),""),CHAR(33),""),CHAR(34),""),CHAR(35),""),CHAR(36),""),CHAR(37),""),CHAR(38),""),CHAR(39),""),CHAR(40),""),CHAR(41),""),CHAR(42),""),CHAR(43),""),CHAR(44),""),CHAR(45),""),CHAR(46),""),CHAR(47),""),CHAR(58),""),CHAR(59),""),CHAR(60),""),CHAR(61),""),CHAR(62),""),CHAR(63),""),CHAR(64),""),CHAR(91),""),CHAR(92),""),CHAR(93),""),CHAR(94),""),CHAR(95),""),CHAR(96),""),CHAR(123),""),CHAR(124),""),CHAR(125),""),CHAR(126),""),CHAR(150),""),CHAR(160),""))),"")</f>
        <v/>
      </c>
      <c r="BB38" s="152" t="str">
        <f ca="1">IF(BA38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38,0,-13),CHAR(32),""),CHAR(33),""),CHAR(34),""),CHAR(35),""),CHAR(36),""),CHAR(37),""),CHAR(38),""),CHAR(39),""),CHAR(40),""),CHAR(41),""),CHAR(42),""),CHAR(43),""),CHAR(44),""),CHAR(45),""),CHAR(46),""),CHAR(47),""),CHAR(58),""),CHAR(59),""),CHAR(60),""),CHAR(61),""),CHAR(62),""),CHAR(63),""),CHAR(64),""),CHAR(91),""),CHAR(92),""),CHAR(93),""),CHAR(94),""),CHAR(95),""),CHAR(96),""),CHAR(123),""),CHAR(124),""),CHAR(125),""),CHAR(126),""),CHAR(150),""),CHAR(160),""))),
IFERROR(IF(VLOOKUP(LEFT(BA38,2),IBAN!$C$2:$O$255,13,FALSE)=LEN(BA38),IFERROR(MID(BA38,VLOOKUP(LEFT(BA38,2),IBAN!$C$2:$O$255,11,FALSE),VLOOKUP(LEFT(BA38,2),IBAN!$C$2:$O$255,12,FALSE)),""),"IBAN is incorrect"),"IBAN is incorrect"))</f>
        <v/>
      </c>
      <c r="BC38" s="210"/>
      <c r="BD38" s="136"/>
      <c r="BE38" s="136"/>
      <c r="BF38" s="152" t="str">
        <f t="shared" ca="1" si="12"/>
        <v/>
      </c>
      <c r="BG38" s="345" t="str">
        <f ca="1">IF(OFFSET(U38,0,3)="","",IFERROR(
IF(VLOOKUP(OFFSET(U38,0,3),IBAN!$A$3:$S$255,19,FALSE)="Y",
  IF(VLOOKUP(OFFSET(U38,0,3),IBAN!$A$3:$C$255,2,FALSE)="Y",
      IF(AA38="","",IF(VLOOKUP(LEFT(AA38,2),IBAN!$C$2:$O$255,13,FALSE)=LEN(AA38),MID(AA38,VLOOKUP(LEFT(AA38,2),IBAN!$C$2:$O$255,6,FALSE),VLOOKUP(LEFT(AA38,2),IBAN!$C$2:$O$255,7,FALSE)),"IBAN is incorrect")),
      IF(AB38="","",MID(AB38,VLOOKUP(OFFSET(U38,0,3), IBAN!$A$3:$O$255,8,FALSE), VLOOKUP(OFFSET(U38,0,3), IBAN!$A$3:$O$255,9,FALSE)))),
  MID(UPPER(CLEAN(SUBSTITUTE(SUBSTITUTE(SUBSTITUTE(SUBSTITUTE(SUBSTITUTE(SUBSTITUTE(SUBSTITUTE(SUBSTITUTE(SUBSTITUTE(SUBSTITUTE(OFFSET(U38,0,9)," ",""),"-",""),"–",""),".",""),"/",""),"_",""),"&amp;",""),"+",""),":",""),";",""))),VLOOKUP(OFFSET(U38,0,3),IBAN!$A$3:$W$255,20,FALSE),VLOOKUP(OFFSET(U38,0,3),IBAN!$A$3:$W$255,21,FALSE))),
""))</f>
        <v/>
      </c>
      <c r="BH38" s="152" t="str">
        <f ca="1">IF(OFFSET(U38,0,3)="","",IFERROR(
IF(VLOOKUP(OFFSET(U38,0,3),IBAN!$A$3:$S$255,19,FALSE)="Y",
  IF(VLOOKUP(OFFSET(U38,0,3),IBAN!$A$3:$C$255,2,FALSE)="Y",
      IF(AA38="","",IF(VLOOKUP(LEFT(AA38,2),IBAN!$C$2:$O$255,13,FALSE)=LEN(AA38),MID(AA38,VLOOKUP(LEFT(AA38,2),IBAN!$C$2:$O$255,8,FALSE),VLOOKUP(LEFT(AA38,2),IBAN!$C$2:$O$255,9,FALSE)),"")),
      IF(AB38="","",MID(AB38,VLOOKUP(OFFSET(U38,0,3), IBAN!$A$3:$O$255,10,FALSE), VLOOKUP(OFFSET(U38,0,3), IBAN!$A$3:$O$255,11,FALSE)))),
  IFERROR(MID(UPPER(CLEAN(SUBSTITUTE(SUBSTITUTE(SUBSTITUTE(SUBSTITUTE(SUBSTITUTE(SUBSTITUTE(SUBSTITUTE(SUBSTITUTE(SUBSTITUTE(SUBSTITUTE(OFFSET(U38,0,9)," ",""),"-",""),"–",""),".",""),"/",""),"_",""),"&amp;",""),"+",""),":",""),";",""))),VLOOKUP(OFFSET(U38,0,3),IBAN!$A$3:$W$255,22,FALSE),VLOOKUP(OFFSET(U38,0,3),IBAN!$A$3:$W$255,23,FALSE)),
        UPPER(CLEAN(SUBSTITUTE(SUBSTITUTE(SUBSTITUTE(SUBSTITUTE(SUBSTITUTE(SUBSTITUTE(SUBSTITUTE(SUBSTITUTE(SUBSTITUTE(SUBSTITUTE(OFFSET(U38,0,9)," ",""),"-",""),"–",""),".",""),"/",""),"_",""),"&amp;",""),"+",""),":",""),";",""))))),
""))</f>
        <v/>
      </c>
      <c r="BI38" s="152" t="str">
        <f t="shared" ca="1" si="13"/>
        <v/>
      </c>
      <c r="BJ38" s="152" t="str">
        <f t="shared" ca="1" si="14"/>
        <v/>
      </c>
      <c r="BK38" s="150"/>
      <c r="BL38" s="152" t="str">
        <f t="shared" ca="1" si="15"/>
        <v/>
      </c>
      <c r="BM38" s="152"/>
      <c r="BN38" s="136"/>
      <c r="BO38" s="136"/>
      <c r="BP38" s="152"/>
      <c r="BQ38" s="136"/>
      <c r="BR38" s="136" t="str">
        <f t="shared" ca="1" si="0"/>
        <v/>
      </c>
      <c r="BS38" s="136"/>
      <c r="BT38" s="136"/>
      <c r="BU38" s="136"/>
      <c r="BV38" s="210"/>
      <c r="BW38" s="153"/>
      <c r="BX38" s="153"/>
      <c r="BY38" s="136"/>
      <c r="BZ38" s="136"/>
      <c r="CA38" s="136"/>
      <c r="CB38" s="136"/>
      <c r="CC38" s="136" t="str">
        <f t="shared" ca="1" si="5"/>
        <v/>
      </c>
      <c r="CD38" s="136" t="str">
        <f t="shared" ca="1" si="6"/>
        <v/>
      </c>
      <c r="CE38" s="210"/>
      <c r="CF38" s="136" t="str">
        <f t="shared" ca="1" si="16"/>
        <v/>
      </c>
      <c r="CG38" s="136" t="str">
        <f t="shared" ca="1" si="17"/>
        <v/>
      </c>
      <c r="CH38" s="136"/>
      <c r="CI38" s="526" t="str">
        <f ca="1">IF(AA38="","",IFERROR(IF(VLOOKUP(LEFT(AA38,2),IBAN!$C$2:$O$255,13,FALSE)=LEN(AA38),IF(MOD(CONCATENATE(MOD(CONCATENATE(MOD(CONCATENATE(MOD(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38, LEN(AA38) - 4) &amp; LEFT(AA38,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38, LEN(AA38) - 4) &amp; LEFT(AA38,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38, LEN(AA38) - 4) &amp; LEFT(AA38,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38, LEN(AA38) - 4) &amp; LEFT(AA38, 4)),"A",10),"B",11),"C",12),"D",13),"E",14),"F",15),"G",16),"H",17),"I",18),"J",19),"K",20),"L",21),"M",22),"N",23),"O",24),"P",25),"Q",26),"R",27),"S",28),"T",29),"U",30),"V",31),"W",32),"X",33),"Y",34),"Z",35),39,12)),97)=1,"GOOD","BAD"),"Length incorrect"),"BAD"))</f>
        <v/>
      </c>
      <c r="CJ38" s="526" t="str">
        <f ca="1">IF(OR(AA38="",OFFSET(U38,0,3)=""),"",IF(SUMPRODUCT(--(ISNUMBER(SEARCH(Colonies,OFFSET(U38,0,3))))),"",IFERROR(IF(INDEX(IBAN!$A$3:$A$255,MATCH(LEFT(AA38,2),IBAN!$C$3:$C$255,0))=OFFSET(U38,0,3),"GOOD","BAD"),"BAD")))</f>
        <v/>
      </c>
      <c r="CK38" s="526" t="str">
        <f ca="1">IF(AB38="","",IFERROR(IF(VLOOKUP(OFFSET(U38,0,3),IBAN!$A$2:$N$255,14,FALSE)="","no criteria",IF(VLOOKUP(OFFSET(U38,0,3),IBAN!$A$2:$N$255,14,FALSE)=LEN(AB38),"GOOD",IF(OR(CO38="GOOD",CP38="GOOD"),"GOOD","BAD"))),""))</f>
        <v/>
      </c>
      <c r="CL38" s="527" t="str">
        <f ca="1">IF(BA38="","",IFERROR(IF(VLOOKUP(LEFT(BA38,2),IBAN!$C$2:$O$255,13,FALSE)=LEN(BA38),IF(MOD(CONCATENATE(MOD(CONCATENATE(MOD(CONCATENATE(MOD(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38, LEN(BA38) - 4) &amp; LEFT(BA38,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38, LEN(BA38) - 4) &amp; LEFT(BA38,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38, LEN(BA38) - 4) &amp; LEFT(BA38,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38, LEN(BA38) - 4) &amp; LEFT(BA38, 4)),"A",10),"B",11),"C",12),"D",13),"E",14),"F",15),"G",16),"H",17),"I",18),"J",19),"K",20),"L",21),"M",22),"N",23),"O",24),"P",25),"Q",26),"R",27),"S",28),"T",29),"U",30),"V",31),"W",32),"X",33),"Y",34),"Z",35),39,12)),97)=1,"GOOD","BAD"),"BAD"),"BAD"))</f>
        <v/>
      </c>
      <c r="CM38" s="527" t="str">
        <f ca="1">IF(OR(BA38="",AZ38=""),"",IF(SUMPRODUCT(--(ISNUMBER(SEARCH(Colonies,AZ38)))),"",IFERROR(IF(INDEX(IBAN!$A$3:$A$255,MATCH(LEFT(BA38,2),IBAN!$C$3:$C$255,0))=AZ38,"GOOD","BAD"),"BAD")))</f>
        <v/>
      </c>
      <c r="CN38" s="527" t="str">
        <f ca="1">IF(BB38="","",IFERROR(IF(VLOOKUP(AZ38,IBAN!$A$2:$N$255,14,FALSE)="","no criteria",IF(VLOOKUP(AZ38,IBAN!$A$2:$N$255,14,FALSE)=LEN(BB38),"GOOD","BAD")),""))</f>
        <v/>
      </c>
      <c r="CO38" s="526" t="str">
        <f t="shared" ca="1" si="18"/>
        <v/>
      </c>
      <c r="CP38" s="526" t="str">
        <f t="shared" ca="1" si="19"/>
        <v/>
      </c>
      <c r="CQ38" s="346"/>
      <c r="CR38" s="539"/>
    </row>
    <row r="39" spans="1:96" s="541" customFormat="1" x14ac:dyDescent="0.2">
      <c r="A39" s="534"/>
      <c r="B39" s="534"/>
      <c r="C39" s="534"/>
      <c r="D39" s="534"/>
      <c r="E39" s="534"/>
      <c r="F39" s="534"/>
      <c r="G39" s="155"/>
      <c r="H39" s="141" t="str">
        <f>IF('Supplier Details'!I39="","",'Supplier Details'!I39)</f>
        <v/>
      </c>
      <c r="I39" s="141"/>
      <c r="J39" s="142" t="str">
        <f>IF('Supplier Details'!K39="","",'Supplier Details'!K39)</f>
        <v/>
      </c>
      <c r="K39" s="143" t="str">
        <f ca="1">IF(OFFSET('Supplier Details'!J39,0,2)="","",UPPER(OFFSET('Supplier Details'!J39,0,2)))</f>
        <v/>
      </c>
      <c r="L39" s="142" t="str">
        <f ca="1">IF(OFFSET('Supplier Details'!J39,0,3)="","",OFFSET('Supplier Details'!J39,0,3))</f>
        <v/>
      </c>
      <c r="M39" s="341"/>
      <c r="N39" s="141"/>
      <c r="O39" s="142" t="str">
        <f>IF('Supplier Details'!Y39="","",'Supplier Details'!Y39)</f>
        <v/>
      </c>
      <c r="P39" s="129" t="str">
        <f ca="1">IF(OFFSET('Supplier Details'!X39,0,4)="","",OFFSET('Supplier Details'!X39,0,4))</f>
        <v/>
      </c>
      <c r="Q39" s="129" t="str">
        <f>IF('Supplier Details'!V39="","",'Supplier Details'!V39)</f>
        <v/>
      </c>
      <c r="R39" s="129" t="str">
        <f ca="1">IF(OFFSET('Supplier Details'!X39,0,6)="","",OFFSET('Supplier Details'!X39,0,6))</f>
        <v/>
      </c>
      <c r="S39" s="144" t="str">
        <f>IF('Supplier Details'!AA39="","",'Supplier Details'!AA39)</f>
        <v/>
      </c>
      <c r="T39" s="341"/>
      <c r="U39" s="145"/>
      <c r="V39" s="149"/>
      <c r="W39" s="149"/>
      <c r="X39" s="129" t="str">
        <f t="shared" ca="1" si="4"/>
        <v/>
      </c>
      <c r="Y39" s="147"/>
      <c r="Z39" s="147" t="str">
        <f ca="1">IF(AA39="","",IFERROR(IF(VLOOKUP(LEFT(AA39,2),IBAN!$C$2:$O$255,13,FALSE)=LEN(AA39),IFERROR(MID(AA39,VLOOKUP(LEFT(AA39,2),IBAN!$C$2:$O$255,11,FALSE),VLOOKUP(LEFT(AA39,2),IBAN!$C$2:$O$255,12,FALSE)),""),""),"IBAN is incorrect"))</f>
        <v/>
      </c>
      <c r="AA39" s="152" t="str">
        <f t="shared" ca="1" si="7"/>
        <v/>
      </c>
      <c r="AB39" s="152" t="str">
        <f t="shared" ca="1" si="8"/>
        <v/>
      </c>
      <c r="AC39" s="143"/>
      <c r="AD39" s="342" t="str">
        <f ca="1">IF(OFFSET(U39,0,3)="","",IFERROR(IF(VLOOKUP(OFFSET(U39,0,3),IBAN!$A$3:$S$255,19,FALSE)="Y",CONCATENATE(BG39,BH39),IF(VLOOKUP(OFFSET(U39,0,3),IBAN!$A$3:$X$255,24,FALSE)="","",VLOOKUP(OFFSET(U39,0,3),IBAN!$A$3:$X$255,24,FALSE))),""))</f>
        <v/>
      </c>
      <c r="AE39" s="143"/>
      <c r="AF39" s="143"/>
      <c r="AG39" s="147"/>
      <c r="AH39" s="149"/>
      <c r="AI39" s="145" t="str">
        <f>IF('Supplier Details'!AS39="","",'Supplier Details'!AS39)</f>
        <v/>
      </c>
      <c r="AJ39" s="145"/>
      <c r="AK39" s="343" t="str">
        <f ca="1">IFERROR(IF(OFFSET(U39,0,3)="","",IF(ISBLANK(VLOOKUP(OFFSET(U39,0,3),IBAN!$A$3:$AC$255,27,FALSE)),"",VLOOKUP(OFFSET(U39,0,3),IBAN!$A$3:$AC$255,27,FALSE))),"")</f>
        <v/>
      </c>
      <c r="AL39" s="147" t="str">
        <f ca="1">IFERROR(IF(OFFSET(U39,0,3)="","",IF(ISBLANK(VLOOKUP(OFFSET(U39,0,3),IBAN!$A$3:$AC$255,28,FALSE)),"",VLOOKUP(OFFSET(U39,0,3),IBAN!$A$3:$AC$255,28,FALSE))),"")</f>
        <v/>
      </c>
      <c r="AM39" s="143"/>
      <c r="AN39" s="147"/>
      <c r="AO39" s="147"/>
      <c r="AP39" s="344" t="str">
        <f ca="1">IF(AA39="","",IFERROR(MID(AA39,VLOOKUP(LEFT(AA39,2),IBAN!$C$2:$Q$255,14,FALSE),VLOOKUP(LEFT(AA39,2),IBAN!$C$2:$Q$255,15,FALSE)),""))</f>
        <v/>
      </c>
      <c r="AQ39" s="150"/>
      <c r="AR39" s="151"/>
      <c r="AS39" s="344"/>
      <c r="AT39" s="152" t="str">
        <f t="shared" ca="1" si="9"/>
        <v/>
      </c>
      <c r="AU39" s="152" t="str">
        <f t="shared" ca="1" si="10"/>
        <v/>
      </c>
      <c r="AV39" s="136"/>
      <c r="AW39" s="210"/>
      <c r="AX39" s="150" t="str">
        <f t="shared" si="11"/>
        <v/>
      </c>
      <c r="AY39" s="344"/>
      <c r="AZ39" s="136" t="str">
        <f ca="1">IF(OFFSET(AZ39,0,-12)="","",IFERROR(VLOOKUP(MID(OFFSET(AZ39,0,-12),5,2),Lists!$A$3:$B$256,2,FALSE),"incorrect Swift/BIC"))</f>
        <v/>
      </c>
      <c r="BA39" s="152" t="str">
        <f ca="1">IF(COUNTIF(Lists!A29:A281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39,0,-12),CHAR(32),""),CHAR(33),""),CHAR(34),""),CHAR(35),""),CHAR(36),""),CHAR(37),""),CHAR(38),""),CHAR(39),""),CHAR(40),""),CHAR(41),""),CHAR(42),""),CHAR(43),""),CHAR(44),""),CHAR(45),""),CHAR(46),""),CHAR(47),""),CHAR(58),""),CHAR(59),""),CHAR(60),""),CHAR(61),""),CHAR(62),""),CHAR(63),""),CHAR(64),""),CHAR(91),""),CHAR(92),""),CHAR(93),""),CHAR(94),""),CHAR(95),""),CHAR(96),""),CHAR(123),""),CHAR(124),""),CHAR(125),""),CHAR(126),""),CHAR(150),""),CHAR(160),""))),"")</f>
        <v/>
      </c>
      <c r="BB39" s="152" t="str">
        <f ca="1">IF(BA39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39,0,-13),CHAR(32),""),CHAR(33),""),CHAR(34),""),CHAR(35),""),CHAR(36),""),CHAR(37),""),CHAR(38),""),CHAR(39),""),CHAR(40),""),CHAR(41),""),CHAR(42),""),CHAR(43),""),CHAR(44),""),CHAR(45),""),CHAR(46),""),CHAR(47),""),CHAR(58),""),CHAR(59),""),CHAR(60),""),CHAR(61),""),CHAR(62),""),CHAR(63),""),CHAR(64),""),CHAR(91),""),CHAR(92),""),CHAR(93),""),CHAR(94),""),CHAR(95),""),CHAR(96),""),CHAR(123),""),CHAR(124),""),CHAR(125),""),CHAR(126),""),CHAR(150),""),CHAR(160),""))),
IFERROR(IF(VLOOKUP(LEFT(BA39,2),IBAN!$C$2:$O$255,13,FALSE)=LEN(BA39),IFERROR(MID(BA39,VLOOKUP(LEFT(BA39,2),IBAN!$C$2:$O$255,11,FALSE),VLOOKUP(LEFT(BA39,2),IBAN!$C$2:$O$255,12,FALSE)),""),"IBAN is incorrect"),"IBAN is incorrect"))</f>
        <v/>
      </c>
      <c r="BC39" s="210"/>
      <c r="BD39" s="136"/>
      <c r="BE39" s="136"/>
      <c r="BF39" s="152" t="str">
        <f t="shared" ca="1" si="12"/>
        <v/>
      </c>
      <c r="BG39" s="345" t="str">
        <f ca="1">IF(OFFSET(U39,0,3)="","",IFERROR(
IF(VLOOKUP(OFFSET(U39,0,3),IBAN!$A$3:$S$255,19,FALSE)="Y",
  IF(VLOOKUP(OFFSET(U39,0,3),IBAN!$A$3:$C$255,2,FALSE)="Y",
      IF(AA39="","",IF(VLOOKUP(LEFT(AA39,2),IBAN!$C$2:$O$255,13,FALSE)=LEN(AA39),MID(AA39,VLOOKUP(LEFT(AA39,2),IBAN!$C$2:$O$255,6,FALSE),VLOOKUP(LEFT(AA39,2),IBAN!$C$2:$O$255,7,FALSE)),"IBAN is incorrect")),
      IF(AB39="","",MID(AB39,VLOOKUP(OFFSET(U39,0,3), IBAN!$A$3:$O$255,8,FALSE), VLOOKUP(OFFSET(U39,0,3), IBAN!$A$3:$O$255,9,FALSE)))),
  MID(UPPER(CLEAN(SUBSTITUTE(SUBSTITUTE(SUBSTITUTE(SUBSTITUTE(SUBSTITUTE(SUBSTITUTE(SUBSTITUTE(SUBSTITUTE(SUBSTITUTE(SUBSTITUTE(OFFSET(U39,0,9)," ",""),"-",""),"–",""),".",""),"/",""),"_",""),"&amp;",""),"+",""),":",""),";",""))),VLOOKUP(OFFSET(U39,0,3),IBAN!$A$3:$W$255,20,FALSE),VLOOKUP(OFFSET(U39,0,3),IBAN!$A$3:$W$255,21,FALSE))),
""))</f>
        <v/>
      </c>
      <c r="BH39" s="152" t="str">
        <f ca="1">IF(OFFSET(U39,0,3)="","",IFERROR(
IF(VLOOKUP(OFFSET(U39,0,3),IBAN!$A$3:$S$255,19,FALSE)="Y",
  IF(VLOOKUP(OFFSET(U39,0,3),IBAN!$A$3:$C$255,2,FALSE)="Y",
      IF(AA39="","",IF(VLOOKUP(LEFT(AA39,2),IBAN!$C$2:$O$255,13,FALSE)=LEN(AA39),MID(AA39,VLOOKUP(LEFT(AA39,2),IBAN!$C$2:$O$255,8,FALSE),VLOOKUP(LEFT(AA39,2),IBAN!$C$2:$O$255,9,FALSE)),"")),
      IF(AB39="","",MID(AB39,VLOOKUP(OFFSET(U39,0,3), IBAN!$A$3:$O$255,10,FALSE), VLOOKUP(OFFSET(U39,0,3), IBAN!$A$3:$O$255,11,FALSE)))),
  IFERROR(MID(UPPER(CLEAN(SUBSTITUTE(SUBSTITUTE(SUBSTITUTE(SUBSTITUTE(SUBSTITUTE(SUBSTITUTE(SUBSTITUTE(SUBSTITUTE(SUBSTITUTE(SUBSTITUTE(OFFSET(U39,0,9)," ",""),"-",""),"–",""),".",""),"/",""),"_",""),"&amp;",""),"+",""),":",""),";",""))),VLOOKUP(OFFSET(U39,0,3),IBAN!$A$3:$W$255,22,FALSE),VLOOKUP(OFFSET(U39,0,3),IBAN!$A$3:$W$255,23,FALSE)),
        UPPER(CLEAN(SUBSTITUTE(SUBSTITUTE(SUBSTITUTE(SUBSTITUTE(SUBSTITUTE(SUBSTITUTE(SUBSTITUTE(SUBSTITUTE(SUBSTITUTE(SUBSTITUTE(OFFSET(U39,0,9)," ",""),"-",""),"–",""),".",""),"/",""),"_",""),"&amp;",""),"+",""),":",""),";",""))))),
""))</f>
        <v/>
      </c>
      <c r="BI39" s="152" t="str">
        <f t="shared" ca="1" si="13"/>
        <v/>
      </c>
      <c r="BJ39" s="152" t="str">
        <f t="shared" ca="1" si="14"/>
        <v/>
      </c>
      <c r="BK39" s="150"/>
      <c r="BL39" s="152" t="str">
        <f t="shared" ca="1" si="15"/>
        <v/>
      </c>
      <c r="BM39" s="152"/>
      <c r="BN39" s="136"/>
      <c r="BO39" s="136"/>
      <c r="BP39" s="152"/>
      <c r="BQ39" s="136"/>
      <c r="BR39" s="136" t="str">
        <f t="shared" ca="1" si="0"/>
        <v/>
      </c>
      <c r="BS39" s="136"/>
      <c r="BT39" s="136"/>
      <c r="BU39" s="136"/>
      <c r="BV39" s="210"/>
      <c r="BW39" s="153"/>
      <c r="BX39" s="153"/>
      <c r="BY39" s="136"/>
      <c r="BZ39" s="136"/>
      <c r="CA39" s="136"/>
      <c r="CB39" s="136"/>
      <c r="CC39" s="136" t="str">
        <f t="shared" ca="1" si="5"/>
        <v/>
      </c>
      <c r="CD39" s="136" t="str">
        <f t="shared" ca="1" si="6"/>
        <v/>
      </c>
      <c r="CE39" s="210"/>
      <c r="CF39" s="136" t="str">
        <f t="shared" ca="1" si="16"/>
        <v/>
      </c>
      <c r="CG39" s="136" t="str">
        <f t="shared" ca="1" si="17"/>
        <v/>
      </c>
      <c r="CH39" s="136"/>
      <c r="CI39" s="526" t="str">
        <f ca="1">IF(AA39="","",IFERROR(IF(VLOOKUP(LEFT(AA39,2),IBAN!$C$2:$O$255,13,FALSE)=LEN(AA39),IF(MOD(CONCATENATE(MOD(CONCATENATE(MOD(CONCATENATE(MOD(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39, LEN(AA39) - 4) &amp; LEFT(AA39,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39, LEN(AA39) - 4) &amp; LEFT(AA39,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39, LEN(AA39) - 4) &amp; LEFT(AA39,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39, LEN(AA39) - 4) &amp; LEFT(AA39, 4)),"A",10),"B",11),"C",12),"D",13),"E",14),"F",15),"G",16),"H",17),"I",18),"J",19),"K",20),"L",21),"M",22),"N",23),"O",24),"P",25),"Q",26),"R",27),"S",28),"T",29),"U",30),"V",31),"W",32),"X",33),"Y",34),"Z",35),39,12)),97)=1,"GOOD","BAD"),"Length incorrect"),"BAD"))</f>
        <v/>
      </c>
      <c r="CJ39" s="526" t="str">
        <f ca="1">IF(OR(AA39="",OFFSET(U39,0,3)=""),"",IF(SUMPRODUCT(--(ISNUMBER(SEARCH(Colonies,OFFSET(U39,0,3))))),"",IFERROR(IF(INDEX(IBAN!$A$3:$A$255,MATCH(LEFT(AA39,2),IBAN!$C$3:$C$255,0))=OFFSET(U39,0,3),"GOOD","BAD"),"BAD")))</f>
        <v/>
      </c>
      <c r="CK39" s="526" t="str">
        <f ca="1">IF(AB39="","",IFERROR(IF(VLOOKUP(OFFSET(U39,0,3),IBAN!$A$2:$N$255,14,FALSE)="","no criteria",IF(VLOOKUP(OFFSET(U39,0,3),IBAN!$A$2:$N$255,14,FALSE)=LEN(AB39),"GOOD",IF(OR(CO39="GOOD",CP39="GOOD"),"GOOD","BAD"))),""))</f>
        <v/>
      </c>
      <c r="CL39" s="527" t="str">
        <f ca="1">IF(BA39="","",IFERROR(IF(VLOOKUP(LEFT(BA39,2),IBAN!$C$2:$O$255,13,FALSE)=LEN(BA39),IF(MOD(CONCATENATE(MOD(CONCATENATE(MOD(CONCATENATE(MOD(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39, LEN(BA39) - 4) &amp; LEFT(BA39,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39, LEN(BA39) - 4) &amp; LEFT(BA39,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39, LEN(BA39) - 4) &amp; LEFT(BA39,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39, LEN(BA39) - 4) &amp; LEFT(BA39, 4)),"A",10),"B",11),"C",12),"D",13),"E",14),"F",15),"G",16),"H",17),"I",18),"J",19),"K",20),"L",21),"M",22),"N",23),"O",24),"P",25),"Q",26),"R",27),"S",28),"T",29),"U",30),"V",31),"W",32),"X",33),"Y",34),"Z",35),39,12)),97)=1,"GOOD","BAD"),"BAD"),"BAD"))</f>
        <v/>
      </c>
      <c r="CM39" s="527" t="str">
        <f ca="1">IF(OR(BA39="",AZ39=""),"",IF(SUMPRODUCT(--(ISNUMBER(SEARCH(Colonies,AZ39)))),"",IFERROR(IF(INDEX(IBAN!$A$3:$A$255,MATCH(LEFT(BA39,2),IBAN!$C$3:$C$255,0))=AZ39,"GOOD","BAD"),"BAD")))</f>
        <v/>
      </c>
      <c r="CN39" s="527" t="str">
        <f ca="1">IF(BB39="","",IFERROR(IF(VLOOKUP(AZ39,IBAN!$A$2:$N$255,14,FALSE)="","no criteria",IF(VLOOKUP(AZ39,IBAN!$A$2:$N$255,14,FALSE)=LEN(BB39),"GOOD","BAD")),""))</f>
        <v/>
      </c>
      <c r="CO39" s="526" t="str">
        <f t="shared" ca="1" si="18"/>
        <v/>
      </c>
      <c r="CP39" s="526" t="str">
        <f t="shared" ca="1" si="19"/>
        <v/>
      </c>
      <c r="CQ39" s="346"/>
      <c r="CR39" s="539"/>
    </row>
    <row r="40" spans="1:96" s="541" customFormat="1" x14ac:dyDescent="0.2">
      <c r="A40" s="534"/>
      <c r="B40" s="534"/>
      <c r="C40" s="534"/>
      <c r="D40" s="534"/>
      <c r="E40" s="534"/>
      <c r="F40" s="534"/>
      <c r="G40" s="155"/>
      <c r="H40" s="141" t="str">
        <f>IF('Supplier Details'!I40="","",'Supplier Details'!I40)</f>
        <v/>
      </c>
      <c r="I40" s="141"/>
      <c r="J40" s="142" t="str">
        <f>IF('Supplier Details'!K40="","",'Supplier Details'!K40)</f>
        <v/>
      </c>
      <c r="K40" s="143" t="str">
        <f ca="1">IF(OFFSET('Supplier Details'!J40,0,2)="","",UPPER(OFFSET('Supplier Details'!J40,0,2)))</f>
        <v/>
      </c>
      <c r="L40" s="142" t="str">
        <f ca="1">IF(OFFSET('Supplier Details'!J40,0,3)="","",OFFSET('Supplier Details'!J40,0,3))</f>
        <v/>
      </c>
      <c r="M40" s="341"/>
      <c r="N40" s="141"/>
      <c r="O40" s="142" t="str">
        <f>IF('Supplier Details'!Y40="","",'Supplier Details'!Y40)</f>
        <v/>
      </c>
      <c r="P40" s="129" t="str">
        <f ca="1">IF(OFFSET('Supplier Details'!X40,0,4)="","",OFFSET('Supplier Details'!X40,0,4))</f>
        <v/>
      </c>
      <c r="Q40" s="129" t="str">
        <f>IF('Supplier Details'!V40="","",'Supplier Details'!V40)</f>
        <v/>
      </c>
      <c r="R40" s="129" t="str">
        <f ca="1">IF(OFFSET('Supplier Details'!X40,0,6)="","",OFFSET('Supplier Details'!X40,0,6))</f>
        <v/>
      </c>
      <c r="S40" s="144" t="str">
        <f>IF('Supplier Details'!AA40="","",'Supplier Details'!AA40)</f>
        <v/>
      </c>
      <c r="T40" s="341"/>
      <c r="U40" s="145"/>
      <c r="V40" s="149"/>
      <c r="W40" s="149"/>
      <c r="X40" s="129" t="str">
        <f t="shared" ca="1" si="4"/>
        <v/>
      </c>
      <c r="Y40" s="147"/>
      <c r="Z40" s="147" t="str">
        <f ca="1">IF(AA40="","",IFERROR(IF(VLOOKUP(LEFT(AA40,2),IBAN!$C$2:$O$255,13,FALSE)=LEN(AA40),IFERROR(MID(AA40,VLOOKUP(LEFT(AA40,2),IBAN!$C$2:$O$255,11,FALSE),VLOOKUP(LEFT(AA40,2),IBAN!$C$2:$O$255,12,FALSE)),""),""),"IBAN is incorrect"))</f>
        <v/>
      </c>
      <c r="AA40" s="152" t="str">
        <f t="shared" ca="1" si="7"/>
        <v/>
      </c>
      <c r="AB40" s="152" t="str">
        <f t="shared" ca="1" si="8"/>
        <v/>
      </c>
      <c r="AC40" s="143"/>
      <c r="AD40" s="342" t="str">
        <f ca="1">IF(OFFSET(U40,0,3)="","",IFERROR(IF(VLOOKUP(OFFSET(U40,0,3),IBAN!$A$3:$S$255,19,FALSE)="Y",CONCATENATE(BG40,BH40),IF(VLOOKUP(OFFSET(U40,0,3),IBAN!$A$3:$X$255,24,FALSE)="","",VLOOKUP(OFFSET(U40,0,3),IBAN!$A$3:$X$255,24,FALSE))),""))</f>
        <v/>
      </c>
      <c r="AE40" s="143"/>
      <c r="AF40" s="143"/>
      <c r="AG40" s="147"/>
      <c r="AH40" s="149"/>
      <c r="AI40" s="145" t="str">
        <f>IF('Supplier Details'!AS40="","",'Supplier Details'!AS40)</f>
        <v/>
      </c>
      <c r="AJ40" s="145"/>
      <c r="AK40" s="343" t="str">
        <f ca="1">IFERROR(IF(OFFSET(U40,0,3)="","",IF(ISBLANK(VLOOKUP(OFFSET(U40,0,3),IBAN!$A$3:$AC$255,27,FALSE)),"",VLOOKUP(OFFSET(U40,0,3),IBAN!$A$3:$AC$255,27,FALSE))),"")</f>
        <v/>
      </c>
      <c r="AL40" s="147" t="str">
        <f ca="1">IFERROR(IF(OFFSET(U40,0,3)="","",IF(ISBLANK(VLOOKUP(OFFSET(U40,0,3),IBAN!$A$3:$AC$255,28,FALSE)),"",VLOOKUP(OFFSET(U40,0,3),IBAN!$A$3:$AC$255,28,FALSE))),"")</f>
        <v/>
      </c>
      <c r="AM40" s="143"/>
      <c r="AN40" s="147"/>
      <c r="AO40" s="147"/>
      <c r="AP40" s="344" t="str">
        <f ca="1">IF(AA40="","",IFERROR(MID(AA40,VLOOKUP(LEFT(AA40,2),IBAN!$C$2:$Q$255,14,FALSE),VLOOKUP(LEFT(AA40,2),IBAN!$C$2:$Q$255,15,FALSE)),""))</f>
        <v/>
      </c>
      <c r="AQ40" s="150"/>
      <c r="AR40" s="151"/>
      <c r="AS40" s="344"/>
      <c r="AT40" s="152" t="str">
        <f t="shared" ca="1" si="9"/>
        <v/>
      </c>
      <c r="AU40" s="152" t="str">
        <f t="shared" ca="1" si="10"/>
        <v/>
      </c>
      <c r="AV40" s="136"/>
      <c r="AW40" s="210"/>
      <c r="AX40" s="150" t="str">
        <f t="shared" si="11"/>
        <v/>
      </c>
      <c r="AY40" s="344"/>
      <c r="AZ40" s="136" t="str">
        <f ca="1">IF(OFFSET(AZ40,0,-12)="","",IFERROR(VLOOKUP(MID(OFFSET(AZ40,0,-12),5,2),Lists!$A$3:$B$256,2,FALSE),"incorrect Swift/BIC"))</f>
        <v/>
      </c>
      <c r="BA40" s="152" t="str">
        <f ca="1">IF(COUNTIF(Lists!A30:A282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40,0,-12),CHAR(32),""),CHAR(33),""),CHAR(34),""),CHAR(35),""),CHAR(36),""),CHAR(37),""),CHAR(38),""),CHAR(39),""),CHAR(40),""),CHAR(41),""),CHAR(42),""),CHAR(43),""),CHAR(44),""),CHAR(45),""),CHAR(46),""),CHAR(47),""),CHAR(58),""),CHAR(59),""),CHAR(60),""),CHAR(61),""),CHAR(62),""),CHAR(63),""),CHAR(64),""),CHAR(91),""),CHAR(92),""),CHAR(93),""),CHAR(94),""),CHAR(95),""),CHAR(96),""),CHAR(123),""),CHAR(124),""),CHAR(125),""),CHAR(126),""),CHAR(150),""),CHAR(160),""))),"")</f>
        <v/>
      </c>
      <c r="BB40" s="152" t="str">
        <f ca="1">IF(BA40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40,0,-13),CHAR(32),""),CHAR(33),""),CHAR(34),""),CHAR(35),""),CHAR(36),""),CHAR(37),""),CHAR(38),""),CHAR(39),""),CHAR(40),""),CHAR(41),""),CHAR(42),""),CHAR(43),""),CHAR(44),""),CHAR(45),""),CHAR(46),""),CHAR(47),""),CHAR(58),""),CHAR(59),""),CHAR(60),""),CHAR(61),""),CHAR(62),""),CHAR(63),""),CHAR(64),""),CHAR(91),""),CHAR(92),""),CHAR(93),""),CHAR(94),""),CHAR(95),""),CHAR(96),""),CHAR(123),""),CHAR(124),""),CHAR(125),""),CHAR(126),""),CHAR(150),""),CHAR(160),""))),
IFERROR(IF(VLOOKUP(LEFT(BA40,2),IBAN!$C$2:$O$255,13,FALSE)=LEN(BA40),IFERROR(MID(BA40,VLOOKUP(LEFT(BA40,2),IBAN!$C$2:$O$255,11,FALSE),VLOOKUP(LEFT(BA40,2),IBAN!$C$2:$O$255,12,FALSE)),""),"IBAN is incorrect"),"IBAN is incorrect"))</f>
        <v/>
      </c>
      <c r="BC40" s="210"/>
      <c r="BD40" s="136"/>
      <c r="BE40" s="136"/>
      <c r="BF40" s="152" t="str">
        <f t="shared" ca="1" si="12"/>
        <v/>
      </c>
      <c r="BG40" s="345" t="str">
        <f ca="1">IF(OFFSET(U40,0,3)="","",IFERROR(
IF(VLOOKUP(OFFSET(U40,0,3),IBAN!$A$3:$S$255,19,FALSE)="Y",
  IF(VLOOKUP(OFFSET(U40,0,3),IBAN!$A$3:$C$255,2,FALSE)="Y",
      IF(AA40="","",IF(VLOOKUP(LEFT(AA40,2),IBAN!$C$2:$O$255,13,FALSE)=LEN(AA40),MID(AA40,VLOOKUP(LEFT(AA40,2),IBAN!$C$2:$O$255,6,FALSE),VLOOKUP(LEFT(AA40,2),IBAN!$C$2:$O$255,7,FALSE)),"IBAN is incorrect")),
      IF(AB40="","",MID(AB40,VLOOKUP(OFFSET(U40,0,3), IBAN!$A$3:$O$255,8,FALSE), VLOOKUP(OFFSET(U40,0,3), IBAN!$A$3:$O$255,9,FALSE)))),
  MID(UPPER(CLEAN(SUBSTITUTE(SUBSTITUTE(SUBSTITUTE(SUBSTITUTE(SUBSTITUTE(SUBSTITUTE(SUBSTITUTE(SUBSTITUTE(SUBSTITUTE(SUBSTITUTE(OFFSET(U40,0,9)," ",""),"-",""),"–",""),".",""),"/",""),"_",""),"&amp;",""),"+",""),":",""),";",""))),VLOOKUP(OFFSET(U40,0,3),IBAN!$A$3:$W$255,20,FALSE),VLOOKUP(OFFSET(U40,0,3),IBAN!$A$3:$W$255,21,FALSE))),
""))</f>
        <v/>
      </c>
      <c r="BH40" s="152" t="str">
        <f ca="1">IF(OFFSET(U40,0,3)="","",IFERROR(
IF(VLOOKUP(OFFSET(U40,0,3),IBAN!$A$3:$S$255,19,FALSE)="Y",
  IF(VLOOKUP(OFFSET(U40,0,3),IBAN!$A$3:$C$255,2,FALSE)="Y",
      IF(AA40="","",IF(VLOOKUP(LEFT(AA40,2),IBAN!$C$2:$O$255,13,FALSE)=LEN(AA40),MID(AA40,VLOOKUP(LEFT(AA40,2),IBAN!$C$2:$O$255,8,FALSE),VLOOKUP(LEFT(AA40,2),IBAN!$C$2:$O$255,9,FALSE)),"")),
      IF(AB40="","",MID(AB40,VLOOKUP(OFFSET(U40,0,3), IBAN!$A$3:$O$255,10,FALSE), VLOOKUP(OFFSET(U40,0,3), IBAN!$A$3:$O$255,11,FALSE)))),
  IFERROR(MID(UPPER(CLEAN(SUBSTITUTE(SUBSTITUTE(SUBSTITUTE(SUBSTITUTE(SUBSTITUTE(SUBSTITUTE(SUBSTITUTE(SUBSTITUTE(SUBSTITUTE(SUBSTITUTE(OFFSET(U40,0,9)," ",""),"-",""),"–",""),".",""),"/",""),"_",""),"&amp;",""),"+",""),":",""),";",""))),VLOOKUP(OFFSET(U40,0,3),IBAN!$A$3:$W$255,22,FALSE),VLOOKUP(OFFSET(U40,0,3),IBAN!$A$3:$W$255,23,FALSE)),
        UPPER(CLEAN(SUBSTITUTE(SUBSTITUTE(SUBSTITUTE(SUBSTITUTE(SUBSTITUTE(SUBSTITUTE(SUBSTITUTE(SUBSTITUTE(SUBSTITUTE(SUBSTITUTE(OFFSET(U40,0,9)," ",""),"-",""),"–",""),".",""),"/",""),"_",""),"&amp;",""),"+",""),":",""),";",""))))),
""))</f>
        <v/>
      </c>
      <c r="BI40" s="152" t="str">
        <f t="shared" ca="1" si="13"/>
        <v/>
      </c>
      <c r="BJ40" s="152" t="str">
        <f t="shared" ca="1" si="14"/>
        <v/>
      </c>
      <c r="BK40" s="150"/>
      <c r="BL40" s="152" t="str">
        <f t="shared" ca="1" si="15"/>
        <v/>
      </c>
      <c r="BM40" s="152"/>
      <c r="BN40" s="136"/>
      <c r="BO40" s="136"/>
      <c r="BP40" s="152"/>
      <c r="BQ40" s="136"/>
      <c r="BR40" s="136" t="str">
        <f t="shared" ca="1" si="0"/>
        <v/>
      </c>
      <c r="BS40" s="136"/>
      <c r="BT40" s="136"/>
      <c r="BU40" s="136"/>
      <c r="BV40" s="210"/>
      <c r="BW40" s="153"/>
      <c r="BX40" s="153"/>
      <c r="BY40" s="136"/>
      <c r="BZ40" s="136"/>
      <c r="CA40" s="136"/>
      <c r="CB40" s="136"/>
      <c r="CC40" s="136" t="str">
        <f t="shared" ca="1" si="5"/>
        <v/>
      </c>
      <c r="CD40" s="136" t="str">
        <f t="shared" ca="1" si="6"/>
        <v/>
      </c>
      <c r="CE40" s="210"/>
      <c r="CF40" s="136" t="str">
        <f t="shared" ca="1" si="16"/>
        <v/>
      </c>
      <c r="CG40" s="136" t="str">
        <f t="shared" ca="1" si="17"/>
        <v/>
      </c>
      <c r="CH40" s="136"/>
      <c r="CI40" s="526" t="str">
        <f ca="1">IF(AA40="","",IFERROR(IF(VLOOKUP(LEFT(AA40,2),IBAN!$C$2:$O$255,13,FALSE)=LEN(AA40),IF(MOD(CONCATENATE(MOD(CONCATENATE(MOD(CONCATENATE(MOD(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40, LEN(AA40) - 4) &amp; LEFT(AA40,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40, LEN(AA40) - 4) &amp; LEFT(AA40,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40, LEN(AA40) - 4) &amp; LEFT(AA40,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40, LEN(AA40) - 4) &amp; LEFT(AA40, 4)),"A",10),"B",11),"C",12),"D",13),"E",14),"F",15),"G",16),"H",17),"I",18),"J",19),"K",20),"L",21),"M",22),"N",23),"O",24),"P",25),"Q",26),"R",27),"S",28),"T",29),"U",30),"V",31),"W",32),"X",33),"Y",34),"Z",35),39,12)),97)=1,"GOOD","BAD"),"Length incorrect"),"BAD"))</f>
        <v/>
      </c>
      <c r="CJ40" s="526" t="str">
        <f ca="1">IF(OR(AA40="",OFFSET(U40,0,3)=""),"",IF(SUMPRODUCT(--(ISNUMBER(SEARCH(Colonies,OFFSET(U40,0,3))))),"",IFERROR(IF(INDEX(IBAN!$A$3:$A$255,MATCH(LEFT(AA40,2),IBAN!$C$3:$C$255,0))=OFFSET(U40,0,3),"GOOD","BAD"),"BAD")))</f>
        <v/>
      </c>
      <c r="CK40" s="526" t="str">
        <f ca="1">IF(AB40="","",IFERROR(IF(VLOOKUP(OFFSET(U40,0,3),IBAN!$A$2:$N$255,14,FALSE)="","no criteria",IF(VLOOKUP(OFFSET(U40,0,3),IBAN!$A$2:$N$255,14,FALSE)=LEN(AB40),"GOOD",IF(OR(CO40="GOOD",CP40="GOOD"),"GOOD","BAD"))),""))</f>
        <v/>
      </c>
      <c r="CL40" s="527" t="str">
        <f ca="1">IF(BA40="","",IFERROR(IF(VLOOKUP(LEFT(BA40,2),IBAN!$C$2:$O$255,13,FALSE)=LEN(BA40),IF(MOD(CONCATENATE(MOD(CONCATENATE(MOD(CONCATENATE(MOD(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40, LEN(BA40) - 4) &amp; LEFT(BA40,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40, LEN(BA40) - 4) &amp; LEFT(BA40,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40, LEN(BA40) - 4) &amp; LEFT(BA40,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40, LEN(BA40) - 4) &amp; LEFT(BA40, 4)),"A",10),"B",11),"C",12),"D",13),"E",14),"F",15),"G",16),"H",17),"I",18),"J",19),"K",20),"L",21),"M",22),"N",23),"O",24),"P",25),"Q",26),"R",27),"S",28),"T",29),"U",30),"V",31),"W",32),"X",33),"Y",34),"Z",35),39,12)),97)=1,"GOOD","BAD"),"BAD"),"BAD"))</f>
        <v/>
      </c>
      <c r="CM40" s="527" t="str">
        <f ca="1">IF(OR(BA40="",AZ40=""),"",IF(SUMPRODUCT(--(ISNUMBER(SEARCH(Colonies,AZ40)))),"",IFERROR(IF(INDEX(IBAN!$A$3:$A$255,MATCH(LEFT(BA40,2),IBAN!$C$3:$C$255,0))=AZ40,"GOOD","BAD"),"BAD")))</f>
        <v/>
      </c>
      <c r="CN40" s="527" t="str">
        <f ca="1">IF(BB40="","",IFERROR(IF(VLOOKUP(AZ40,IBAN!$A$2:$N$255,14,FALSE)="","no criteria",IF(VLOOKUP(AZ40,IBAN!$A$2:$N$255,14,FALSE)=LEN(BB40),"GOOD","BAD")),""))</f>
        <v/>
      </c>
      <c r="CO40" s="526" t="str">
        <f t="shared" ca="1" si="18"/>
        <v/>
      </c>
      <c r="CP40" s="526" t="str">
        <f t="shared" ca="1" si="19"/>
        <v/>
      </c>
      <c r="CQ40" s="346"/>
      <c r="CR40" s="539"/>
    </row>
    <row r="41" spans="1:96" s="541" customFormat="1" x14ac:dyDescent="0.2">
      <c r="A41" s="534"/>
      <c r="B41" s="534"/>
      <c r="C41" s="534"/>
      <c r="D41" s="534"/>
      <c r="E41" s="534"/>
      <c r="F41" s="534"/>
      <c r="G41" s="155"/>
      <c r="H41" s="141" t="str">
        <f>IF('Supplier Details'!I41="","",'Supplier Details'!I41)</f>
        <v/>
      </c>
      <c r="I41" s="141"/>
      <c r="J41" s="142" t="str">
        <f>IF('Supplier Details'!K41="","",'Supplier Details'!K41)</f>
        <v/>
      </c>
      <c r="K41" s="143" t="str">
        <f ca="1">IF(OFFSET('Supplier Details'!J41,0,2)="","",UPPER(OFFSET('Supplier Details'!J41,0,2)))</f>
        <v/>
      </c>
      <c r="L41" s="142" t="str">
        <f ca="1">IF(OFFSET('Supplier Details'!J41,0,3)="","",OFFSET('Supplier Details'!J41,0,3))</f>
        <v/>
      </c>
      <c r="M41" s="341"/>
      <c r="N41" s="141"/>
      <c r="O41" s="142" t="str">
        <f>IF('Supplier Details'!Y41="","",'Supplier Details'!Y41)</f>
        <v/>
      </c>
      <c r="P41" s="129" t="str">
        <f ca="1">IF(OFFSET('Supplier Details'!X41,0,4)="","",OFFSET('Supplier Details'!X41,0,4))</f>
        <v/>
      </c>
      <c r="Q41" s="129" t="str">
        <f>IF('Supplier Details'!V41="","",'Supplier Details'!V41)</f>
        <v/>
      </c>
      <c r="R41" s="129" t="str">
        <f ca="1">IF(OFFSET('Supplier Details'!X41,0,6)="","",OFFSET('Supplier Details'!X41,0,6))</f>
        <v/>
      </c>
      <c r="S41" s="144" t="str">
        <f>IF('Supplier Details'!AA41="","",'Supplier Details'!AA41)</f>
        <v/>
      </c>
      <c r="T41" s="341"/>
      <c r="U41" s="145"/>
      <c r="V41" s="149"/>
      <c r="W41" s="149"/>
      <c r="X41" s="129" t="str">
        <f t="shared" ca="1" si="4"/>
        <v/>
      </c>
      <c r="Y41" s="147"/>
      <c r="Z41" s="147" t="str">
        <f ca="1">IF(AA41="","",IFERROR(IF(VLOOKUP(LEFT(AA41,2),IBAN!$C$2:$O$255,13,FALSE)=LEN(AA41),IFERROR(MID(AA41,VLOOKUP(LEFT(AA41,2),IBAN!$C$2:$O$255,11,FALSE),VLOOKUP(LEFT(AA41,2),IBAN!$C$2:$O$255,12,FALSE)),""),""),"IBAN is incorrect"))</f>
        <v/>
      </c>
      <c r="AA41" s="152" t="str">
        <f t="shared" ca="1" si="7"/>
        <v/>
      </c>
      <c r="AB41" s="152" t="str">
        <f t="shared" ca="1" si="8"/>
        <v/>
      </c>
      <c r="AC41" s="143"/>
      <c r="AD41" s="342" t="str">
        <f ca="1">IF(OFFSET(U41,0,3)="","",IFERROR(IF(VLOOKUP(OFFSET(U41,0,3),IBAN!$A$3:$S$255,19,FALSE)="Y",CONCATENATE(BG41,BH41),IF(VLOOKUP(OFFSET(U41,0,3),IBAN!$A$3:$X$255,24,FALSE)="","",VLOOKUP(OFFSET(U41,0,3),IBAN!$A$3:$X$255,24,FALSE))),""))</f>
        <v/>
      </c>
      <c r="AE41" s="143"/>
      <c r="AF41" s="143"/>
      <c r="AG41" s="147"/>
      <c r="AH41" s="149"/>
      <c r="AI41" s="145" t="str">
        <f>IF('Supplier Details'!AS41="","",'Supplier Details'!AS41)</f>
        <v/>
      </c>
      <c r="AJ41" s="145"/>
      <c r="AK41" s="343" t="str">
        <f ca="1">IFERROR(IF(OFFSET(U41,0,3)="","",IF(ISBLANK(VLOOKUP(OFFSET(U41,0,3),IBAN!$A$3:$AC$255,27,FALSE)),"",VLOOKUP(OFFSET(U41,0,3),IBAN!$A$3:$AC$255,27,FALSE))),"")</f>
        <v/>
      </c>
      <c r="AL41" s="147" t="str">
        <f ca="1">IFERROR(IF(OFFSET(U41,0,3)="","",IF(ISBLANK(VLOOKUP(OFFSET(U41,0,3),IBAN!$A$3:$AC$255,28,FALSE)),"",VLOOKUP(OFFSET(U41,0,3),IBAN!$A$3:$AC$255,28,FALSE))),"")</f>
        <v/>
      </c>
      <c r="AM41" s="143"/>
      <c r="AN41" s="147"/>
      <c r="AO41" s="147"/>
      <c r="AP41" s="344" t="str">
        <f ca="1">IF(AA41="","",IFERROR(MID(AA41,VLOOKUP(LEFT(AA41,2),IBAN!$C$2:$Q$255,14,FALSE),VLOOKUP(LEFT(AA41,2),IBAN!$C$2:$Q$255,15,FALSE)),""))</f>
        <v/>
      </c>
      <c r="AQ41" s="150"/>
      <c r="AR41" s="151"/>
      <c r="AS41" s="344"/>
      <c r="AT41" s="152" t="str">
        <f t="shared" ca="1" si="9"/>
        <v/>
      </c>
      <c r="AU41" s="152" t="str">
        <f t="shared" ca="1" si="10"/>
        <v/>
      </c>
      <c r="AV41" s="136"/>
      <c r="AW41" s="210"/>
      <c r="AX41" s="150" t="str">
        <f t="shared" si="11"/>
        <v/>
      </c>
      <c r="AY41" s="344"/>
      <c r="AZ41" s="136" t="str">
        <f ca="1">IF(OFFSET(AZ41,0,-12)="","",IFERROR(VLOOKUP(MID(OFFSET(AZ41,0,-12),5,2),Lists!$A$3:$B$256,2,FALSE),"incorrect Swift/BIC"))</f>
        <v/>
      </c>
      <c r="BA41" s="152" t="str">
        <f ca="1">IF(COUNTIF(Lists!A31:A283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41,0,-12),CHAR(32),""),CHAR(33),""),CHAR(34),""),CHAR(35),""),CHAR(36),""),CHAR(37),""),CHAR(38),""),CHAR(39),""),CHAR(40),""),CHAR(41),""),CHAR(42),""),CHAR(43),""),CHAR(44),""),CHAR(45),""),CHAR(46),""),CHAR(47),""),CHAR(58),""),CHAR(59),""),CHAR(60),""),CHAR(61),""),CHAR(62),""),CHAR(63),""),CHAR(64),""),CHAR(91),""),CHAR(92),""),CHAR(93),""),CHAR(94),""),CHAR(95),""),CHAR(96),""),CHAR(123),""),CHAR(124),""),CHAR(125),""),CHAR(126),""),CHAR(150),""),CHAR(160),""))),"")</f>
        <v/>
      </c>
      <c r="BB41" s="152" t="str">
        <f ca="1">IF(BA41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41,0,-13),CHAR(32),""),CHAR(33),""),CHAR(34),""),CHAR(35),""),CHAR(36),""),CHAR(37),""),CHAR(38),""),CHAR(39),""),CHAR(40),""),CHAR(41),""),CHAR(42),""),CHAR(43),""),CHAR(44),""),CHAR(45),""),CHAR(46),""),CHAR(47),""),CHAR(58),""),CHAR(59),""),CHAR(60),""),CHAR(61),""),CHAR(62),""),CHAR(63),""),CHAR(64),""),CHAR(91),""),CHAR(92),""),CHAR(93),""),CHAR(94),""),CHAR(95),""),CHAR(96),""),CHAR(123),""),CHAR(124),""),CHAR(125),""),CHAR(126),""),CHAR(150),""),CHAR(160),""))),
IFERROR(IF(VLOOKUP(LEFT(BA41,2),IBAN!$C$2:$O$255,13,FALSE)=LEN(BA41),IFERROR(MID(BA41,VLOOKUP(LEFT(BA41,2),IBAN!$C$2:$O$255,11,FALSE),VLOOKUP(LEFT(BA41,2),IBAN!$C$2:$O$255,12,FALSE)),""),"IBAN is incorrect"),"IBAN is incorrect"))</f>
        <v/>
      </c>
      <c r="BC41" s="210"/>
      <c r="BD41" s="136"/>
      <c r="BE41" s="136"/>
      <c r="BF41" s="152" t="str">
        <f t="shared" ca="1" si="12"/>
        <v/>
      </c>
      <c r="BG41" s="345" t="str">
        <f ca="1">IF(OFFSET(U41,0,3)="","",IFERROR(
IF(VLOOKUP(OFFSET(U41,0,3),IBAN!$A$3:$S$255,19,FALSE)="Y",
  IF(VLOOKUP(OFFSET(U41,0,3),IBAN!$A$3:$C$255,2,FALSE)="Y",
      IF(AA41="","",IF(VLOOKUP(LEFT(AA41,2),IBAN!$C$2:$O$255,13,FALSE)=LEN(AA41),MID(AA41,VLOOKUP(LEFT(AA41,2),IBAN!$C$2:$O$255,6,FALSE),VLOOKUP(LEFT(AA41,2),IBAN!$C$2:$O$255,7,FALSE)),"IBAN is incorrect")),
      IF(AB41="","",MID(AB41,VLOOKUP(OFFSET(U41,0,3), IBAN!$A$3:$O$255,8,FALSE), VLOOKUP(OFFSET(U41,0,3), IBAN!$A$3:$O$255,9,FALSE)))),
  MID(UPPER(CLEAN(SUBSTITUTE(SUBSTITUTE(SUBSTITUTE(SUBSTITUTE(SUBSTITUTE(SUBSTITUTE(SUBSTITUTE(SUBSTITUTE(SUBSTITUTE(SUBSTITUTE(OFFSET(U41,0,9)," ",""),"-",""),"–",""),".",""),"/",""),"_",""),"&amp;",""),"+",""),":",""),";",""))),VLOOKUP(OFFSET(U41,0,3),IBAN!$A$3:$W$255,20,FALSE),VLOOKUP(OFFSET(U41,0,3),IBAN!$A$3:$W$255,21,FALSE))),
""))</f>
        <v/>
      </c>
      <c r="BH41" s="152" t="str">
        <f ca="1">IF(OFFSET(U41,0,3)="","",IFERROR(
IF(VLOOKUP(OFFSET(U41,0,3),IBAN!$A$3:$S$255,19,FALSE)="Y",
  IF(VLOOKUP(OFFSET(U41,0,3),IBAN!$A$3:$C$255,2,FALSE)="Y",
      IF(AA41="","",IF(VLOOKUP(LEFT(AA41,2),IBAN!$C$2:$O$255,13,FALSE)=LEN(AA41),MID(AA41,VLOOKUP(LEFT(AA41,2),IBAN!$C$2:$O$255,8,FALSE),VLOOKUP(LEFT(AA41,2),IBAN!$C$2:$O$255,9,FALSE)),"")),
      IF(AB41="","",MID(AB41,VLOOKUP(OFFSET(U41,0,3), IBAN!$A$3:$O$255,10,FALSE), VLOOKUP(OFFSET(U41,0,3), IBAN!$A$3:$O$255,11,FALSE)))),
  IFERROR(MID(UPPER(CLEAN(SUBSTITUTE(SUBSTITUTE(SUBSTITUTE(SUBSTITUTE(SUBSTITUTE(SUBSTITUTE(SUBSTITUTE(SUBSTITUTE(SUBSTITUTE(SUBSTITUTE(OFFSET(U41,0,9)," ",""),"-",""),"–",""),".",""),"/",""),"_",""),"&amp;",""),"+",""),":",""),";",""))),VLOOKUP(OFFSET(U41,0,3),IBAN!$A$3:$W$255,22,FALSE),VLOOKUP(OFFSET(U41,0,3),IBAN!$A$3:$W$255,23,FALSE)),
        UPPER(CLEAN(SUBSTITUTE(SUBSTITUTE(SUBSTITUTE(SUBSTITUTE(SUBSTITUTE(SUBSTITUTE(SUBSTITUTE(SUBSTITUTE(SUBSTITUTE(SUBSTITUTE(OFFSET(U41,0,9)," ",""),"-",""),"–",""),".",""),"/",""),"_",""),"&amp;",""),"+",""),":",""),";",""))))),
""))</f>
        <v/>
      </c>
      <c r="BI41" s="152" t="str">
        <f t="shared" ca="1" si="13"/>
        <v/>
      </c>
      <c r="BJ41" s="152" t="str">
        <f t="shared" ca="1" si="14"/>
        <v/>
      </c>
      <c r="BK41" s="150"/>
      <c r="BL41" s="152" t="str">
        <f t="shared" ca="1" si="15"/>
        <v/>
      </c>
      <c r="BM41" s="152"/>
      <c r="BN41" s="136"/>
      <c r="BO41" s="136"/>
      <c r="BP41" s="152"/>
      <c r="BQ41" s="136"/>
      <c r="BR41" s="136" t="str">
        <f t="shared" ca="1" si="0"/>
        <v/>
      </c>
      <c r="BS41" s="136"/>
      <c r="BT41" s="136"/>
      <c r="BU41" s="136"/>
      <c r="BV41" s="210"/>
      <c r="BW41" s="153"/>
      <c r="BX41" s="153"/>
      <c r="BY41" s="136"/>
      <c r="BZ41" s="136"/>
      <c r="CA41" s="136"/>
      <c r="CB41" s="136"/>
      <c r="CC41" s="136" t="str">
        <f t="shared" ca="1" si="5"/>
        <v/>
      </c>
      <c r="CD41" s="136" t="str">
        <f t="shared" ca="1" si="6"/>
        <v/>
      </c>
      <c r="CE41" s="210"/>
      <c r="CF41" s="136" t="str">
        <f t="shared" ca="1" si="16"/>
        <v/>
      </c>
      <c r="CG41" s="136" t="str">
        <f t="shared" ca="1" si="17"/>
        <v/>
      </c>
      <c r="CH41" s="136"/>
      <c r="CI41" s="526" t="str">
        <f ca="1">IF(AA41="","",IFERROR(IF(VLOOKUP(LEFT(AA41,2),IBAN!$C$2:$O$255,13,FALSE)=LEN(AA41),IF(MOD(CONCATENATE(MOD(CONCATENATE(MOD(CONCATENATE(MOD(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41, LEN(AA41) - 4) &amp; LEFT(AA41,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41, LEN(AA41) - 4) &amp; LEFT(AA41,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41, LEN(AA41) - 4) &amp; LEFT(AA41,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41, LEN(AA41) - 4) &amp; LEFT(AA41, 4)),"A",10),"B",11),"C",12),"D",13),"E",14),"F",15),"G",16),"H",17),"I",18),"J",19),"K",20),"L",21),"M",22),"N",23),"O",24),"P",25),"Q",26),"R",27),"S",28),"T",29),"U",30),"V",31),"W",32),"X",33),"Y",34),"Z",35),39,12)),97)=1,"GOOD","BAD"),"Length incorrect"),"BAD"))</f>
        <v/>
      </c>
      <c r="CJ41" s="526" t="str">
        <f ca="1">IF(OR(AA41="",OFFSET(U41,0,3)=""),"",IF(SUMPRODUCT(--(ISNUMBER(SEARCH(Colonies,OFFSET(U41,0,3))))),"",IFERROR(IF(INDEX(IBAN!$A$3:$A$255,MATCH(LEFT(AA41,2),IBAN!$C$3:$C$255,0))=OFFSET(U41,0,3),"GOOD","BAD"),"BAD")))</f>
        <v/>
      </c>
      <c r="CK41" s="526" t="str">
        <f ca="1">IF(AB41="","",IFERROR(IF(VLOOKUP(OFFSET(U41,0,3),IBAN!$A$2:$N$255,14,FALSE)="","no criteria",IF(VLOOKUP(OFFSET(U41,0,3),IBAN!$A$2:$N$255,14,FALSE)=LEN(AB41),"GOOD",IF(OR(CO41="GOOD",CP41="GOOD"),"GOOD","BAD"))),""))</f>
        <v/>
      </c>
      <c r="CL41" s="527" t="str">
        <f ca="1">IF(BA41="","",IFERROR(IF(VLOOKUP(LEFT(BA41,2),IBAN!$C$2:$O$255,13,FALSE)=LEN(BA41),IF(MOD(CONCATENATE(MOD(CONCATENATE(MOD(CONCATENATE(MOD(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41, LEN(BA41) - 4) &amp; LEFT(BA41,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41, LEN(BA41) - 4) &amp; LEFT(BA41,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41, LEN(BA41) - 4) &amp; LEFT(BA41,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41, LEN(BA41) - 4) &amp; LEFT(BA41, 4)),"A",10),"B",11),"C",12),"D",13),"E",14),"F",15),"G",16),"H",17),"I",18),"J",19),"K",20),"L",21),"M",22),"N",23),"O",24),"P",25),"Q",26),"R",27),"S",28),"T",29),"U",30),"V",31),"W",32),"X",33),"Y",34),"Z",35),39,12)),97)=1,"GOOD","BAD"),"BAD"),"BAD"))</f>
        <v/>
      </c>
      <c r="CM41" s="527" t="str">
        <f ca="1">IF(OR(BA41="",AZ41=""),"",IF(SUMPRODUCT(--(ISNUMBER(SEARCH(Colonies,AZ41)))),"",IFERROR(IF(INDEX(IBAN!$A$3:$A$255,MATCH(LEFT(BA41,2),IBAN!$C$3:$C$255,0))=AZ41,"GOOD","BAD"),"BAD")))</f>
        <v/>
      </c>
      <c r="CN41" s="527" t="str">
        <f ca="1">IF(BB41="","",IFERROR(IF(VLOOKUP(AZ41,IBAN!$A$2:$N$255,14,FALSE)="","no criteria",IF(VLOOKUP(AZ41,IBAN!$A$2:$N$255,14,FALSE)=LEN(BB41),"GOOD","BAD")),""))</f>
        <v/>
      </c>
      <c r="CO41" s="526" t="str">
        <f t="shared" ca="1" si="18"/>
        <v/>
      </c>
      <c r="CP41" s="526" t="str">
        <f t="shared" ca="1" si="19"/>
        <v/>
      </c>
      <c r="CQ41" s="346"/>
      <c r="CR41" s="539"/>
    </row>
    <row r="42" spans="1:96" s="541" customFormat="1" x14ac:dyDescent="0.2">
      <c r="A42" s="534"/>
      <c r="B42" s="534"/>
      <c r="C42" s="534"/>
      <c r="D42" s="534"/>
      <c r="E42" s="534"/>
      <c r="F42" s="534"/>
      <c r="G42" s="155"/>
      <c r="H42" s="141" t="str">
        <f>IF('Supplier Details'!I42="","",'Supplier Details'!I42)</f>
        <v/>
      </c>
      <c r="I42" s="141"/>
      <c r="J42" s="142" t="str">
        <f>IF('Supplier Details'!K42="","",'Supplier Details'!K42)</f>
        <v/>
      </c>
      <c r="K42" s="143" t="str">
        <f ca="1">IF(OFFSET('Supplier Details'!J42,0,2)="","",UPPER(OFFSET('Supplier Details'!J42,0,2)))</f>
        <v/>
      </c>
      <c r="L42" s="142" t="str">
        <f ca="1">IF(OFFSET('Supplier Details'!J42,0,3)="","",OFFSET('Supplier Details'!J42,0,3))</f>
        <v/>
      </c>
      <c r="M42" s="341"/>
      <c r="N42" s="141"/>
      <c r="O42" s="142" t="str">
        <f>IF('Supplier Details'!Y42="","",'Supplier Details'!Y42)</f>
        <v/>
      </c>
      <c r="P42" s="129" t="str">
        <f ca="1">IF(OFFSET('Supplier Details'!X42,0,4)="","",OFFSET('Supplier Details'!X42,0,4))</f>
        <v/>
      </c>
      <c r="Q42" s="129" t="str">
        <f>IF('Supplier Details'!V42="","",'Supplier Details'!V42)</f>
        <v/>
      </c>
      <c r="R42" s="129" t="str">
        <f ca="1">IF(OFFSET('Supplier Details'!X42,0,6)="","",OFFSET('Supplier Details'!X42,0,6))</f>
        <v/>
      </c>
      <c r="S42" s="144" t="str">
        <f>IF('Supplier Details'!AA42="","",'Supplier Details'!AA42)</f>
        <v/>
      </c>
      <c r="T42" s="341"/>
      <c r="U42" s="145"/>
      <c r="V42" s="149"/>
      <c r="W42" s="149"/>
      <c r="X42" s="129" t="str">
        <f t="shared" ca="1" si="4"/>
        <v/>
      </c>
      <c r="Y42" s="147"/>
      <c r="Z42" s="147" t="str">
        <f ca="1">IF(AA42="","",IFERROR(IF(VLOOKUP(LEFT(AA42,2),IBAN!$C$2:$O$255,13,FALSE)=LEN(AA42),IFERROR(MID(AA42,VLOOKUP(LEFT(AA42,2),IBAN!$C$2:$O$255,11,FALSE),VLOOKUP(LEFT(AA42,2),IBAN!$C$2:$O$255,12,FALSE)),""),""),"IBAN is incorrect"))</f>
        <v/>
      </c>
      <c r="AA42" s="152" t="str">
        <f t="shared" ca="1" si="7"/>
        <v/>
      </c>
      <c r="AB42" s="152" t="str">
        <f t="shared" ca="1" si="8"/>
        <v/>
      </c>
      <c r="AC42" s="143"/>
      <c r="AD42" s="342" t="str">
        <f ca="1">IF(OFFSET(U42,0,3)="","",IFERROR(IF(VLOOKUP(OFFSET(U42,0,3),IBAN!$A$3:$S$255,19,FALSE)="Y",CONCATENATE(BG42,BH42),IF(VLOOKUP(OFFSET(U42,0,3),IBAN!$A$3:$X$255,24,FALSE)="","",VLOOKUP(OFFSET(U42,0,3),IBAN!$A$3:$X$255,24,FALSE))),""))</f>
        <v/>
      </c>
      <c r="AE42" s="143"/>
      <c r="AF42" s="143"/>
      <c r="AG42" s="147"/>
      <c r="AH42" s="149"/>
      <c r="AI42" s="145" t="str">
        <f>IF('Supplier Details'!AS42="","",'Supplier Details'!AS42)</f>
        <v/>
      </c>
      <c r="AJ42" s="145"/>
      <c r="AK42" s="343" t="str">
        <f ca="1">IFERROR(IF(OFFSET(U42,0,3)="","",IF(ISBLANK(VLOOKUP(OFFSET(U42,0,3),IBAN!$A$3:$AC$255,27,FALSE)),"",VLOOKUP(OFFSET(U42,0,3),IBAN!$A$3:$AC$255,27,FALSE))),"")</f>
        <v/>
      </c>
      <c r="AL42" s="147" t="str">
        <f ca="1">IFERROR(IF(OFFSET(U42,0,3)="","",IF(ISBLANK(VLOOKUP(OFFSET(U42,0,3),IBAN!$A$3:$AC$255,28,FALSE)),"",VLOOKUP(OFFSET(U42,0,3),IBAN!$A$3:$AC$255,28,FALSE))),"")</f>
        <v/>
      </c>
      <c r="AM42" s="143"/>
      <c r="AN42" s="147"/>
      <c r="AO42" s="147"/>
      <c r="AP42" s="344" t="str">
        <f ca="1">IF(AA42="","",IFERROR(MID(AA42,VLOOKUP(LEFT(AA42,2),IBAN!$C$2:$Q$255,14,FALSE),VLOOKUP(LEFT(AA42,2),IBAN!$C$2:$Q$255,15,FALSE)),""))</f>
        <v/>
      </c>
      <c r="AQ42" s="150"/>
      <c r="AR42" s="151"/>
      <c r="AS42" s="344"/>
      <c r="AT42" s="152" t="str">
        <f t="shared" ca="1" si="9"/>
        <v/>
      </c>
      <c r="AU42" s="152" t="str">
        <f t="shared" ca="1" si="10"/>
        <v/>
      </c>
      <c r="AV42" s="136"/>
      <c r="AW42" s="210"/>
      <c r="AX42" s="150" t="str">
        <f t="shared" si="11"/>
        <v/>
      </c>
      <c r="AY42" s="344"/>
      <c r="AZ42" s="136" t="str">
        <f ca="1">IF(OFFSET(AZ42,0,-12)="","",IFERROR(VLOOKUP(MID(OFFSET(AZ42,0,-12),5,2),Lists!$A$3:$B$256,2,FALSE),"incorrect Swift/BIC"))</f>
        <v/>
      </c>
      <c r="BA42" s="152" t="str">
        <f ca="1">IF(COUNTIF(Lists!A32:A284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42,0,-12),CHAR(32),""),CHAR(33),""),CHAR(34),""),CHAR(35),""),CHAR(36),""),CHAR(37),""),CHAR(38),""),CHAR(39),""),CHAR(40),""),CHAR(41),""),CHAR(42),""),CHAR(43),""),CHAR(44),""),CHAR(45),""),CHAR(46),""),CHAR(47),""),CHAR(58),""),CHAR(59),""),CHAR(60),""),CHAR(61),""),CHAR(62),""),CHAR(63),""),CHAR(64),""),CHAR(91),""),CHAR(92),""),CHAR(93),""),CHAR(94),""),CHAR(95),""),CHAR(96),""),CHAR(123),""),CHAR(124),""),CHAR(125),""),CHAR(126),""),CHAR(150),""),CHAR(160),""))),"")</f>
        <v/>
      </c>
      <c r="BB42" s="152" t="str">
        <f ca="1">IF(BA42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42,0,-13),CHAR(32),""),CHAR(33),""),CHAR(34),""),CHAR(35),""),CHAR(36),""),CHAR(37),""),CHAR(38),""),CHAR(39),""),CHAR(40),""),CHAR(41),""),CHAR(42),""),CHAR(43),""),CHAR(44),""),CHAR(45),""),CHAR(46),""),CHAR(47),""),CHAR(58),""),CHAR(59),""),CHAR(60),""),CHAR(61),""),CHAR(62),""),CHAR(63),""),CHAR(64),""),CHAR(91),""),CHAR(92),""),CHAR(93),""),CHAR(94),""),CHAR(95),""),CHAR(96),""),CHAR(123),""),CHAR(124),""),CHAR(125),""),CHAR(126),""),CHAR(150),""),CHAR(160),""))),
IFERROR(IF(VLOOKUP(LEFT(BA42,2),IBAN!$C$2:$O$255,13,FALSE)=LEN(BA42),IFERROR(MID(BA42,VLOOKUP(LEFT(BA42,2),IBAN!$C$2:$O$255,11,FALSE),VLOOKUP(LEFT(BA42,2),IBAN!$C$2:$O$255,12,FALSE)),""),"IBAN is incorrect"),"IBAN is incorrect"))</f>
        <v/>
      </c>
      <c r="BC42" s="210"/>
      <c r="BD42" s="136"/>
      <c r="BE42" s="136"/>
      <c r="BF42" s="152" t="str">
        <f t="shared" ca="1" si="12"/>
        <v/>
      </c>
      <c r="BG42" s="345" t="str">
        <f ca="1">IF(OFFSET(U42,0,3)="","",IFERROR(
IF(VLOOKUP(OFFSET(U42,0,3),IBAN!$A$3:$S$255,19,FALSE)="Y",
  IF(VLOOKUP(OFFSET(U42,0,3),IBAN!$A$3:$C$255,2,FALSE)="Y",
      IF(AA42="","",IF(VLOOKUP(LEFT(AA42,2),IBAN!$C$2:$O$255,13,FALSE)=LEN(AA42),MID(AA42,VLOOKUP(LEFT(AA42,2),IBAN!$C$2:$O$255,6,FALSE),VLOOKUP(LEFT(AA42,2),IBAN!$C$2:$O$255,7,FALSE)),"IBAN is incorrect")),
      IF(AB42="","",MID(AB42,VLOOKUP(OFFSET(U42,0,3), IBAN!$A$3:$O$255,8,FALSE), VLOOKUP(OFFSET(U42,0,3), IBAN!$A$3:$O$255,9,FALSE)))),
  MID(UPPER(CLEAN(SUBSTITUTE(SUBSTITUTE(SUBSTITUTE(SUBSTITUTE(SUBSTITUTE(SUBSTITUTE(SUBSTITUTE(SUBSTITUTE(SUBSTITUTE(SUBSTITUTE(OFFSET(U42,0,9)," ",""),"-",""),"–",""),".",""),"/",""),"_",""),"&amp;",""),"+",""),":",""),";",""))),VLOOKUP(OFFSET(U42,0,3),IBAN!$A$3:$W$255,20,FALSE),VLOOKUP(OFFSET(U42,0,3),IBAN!$A$3:$W$255,21,FALSE))),
""))</f>
        <v/>
      </c>
      <c r="BH42" s="152" t="str">
        <f ca="1">IF(OFFSET(U42,0,3)="","",IFERROR(
IF(VLOOKUP(OFFSET(U42,0,3),IBAN!$A$3:$S$255,19,FALSE)="Y",
  IF(VLOOKUP(OFFSET(U42,0,3),IBAN!$A$3:$C$255,2,FALSE)="Y",
      IF(AA42="","",IF(VLOOKUP(LEFT(AA42,2),IBAN!$C$2:$O$255,13,FALSE)=LEN(AA42),MID(AA42,VLOOKUP(LEFT(AA42,2),IBAN!$C$2:$O$255,8,FALSE),VLOOKUP(LEFT(AA42,2),IBAN!$C$2:$O$255,9,FALSE)),"")),
      IF(AB42="","",MID(AB42,VLOOKUP(OFFSET(U42,0,3), IBAN!$A$3:$O$255,10,FALSE), VLOOKUP(OFFSET(U42,0,3), IBAN!$A$3:$O$255,11,FALSE)))),
  IFERROR(MID(UPPER(CLEAN(SUBSTITUTE(SUBSTITUTE(SUBSTITUTE(SUBSTITUTE(SUBSTITUTE(SUBSTITUTE(SUBSTITUTE(SUBSTITUTE(SUBSTITUTE(SUBSTITUTE(OFFSET(U42,0,9)," ",""),"-",""),"–",""),".",""),"/",""),"_",""),"&amp;",""),"+",""),":",""),";",""))),VLOOKUP(OFFSET(U42,0,3),IBAN!$A$3:$W$255,22,FALSE),VLOOKUP(OFFSET(U42,0,3),IBAN!$A$3:$W$255,23,FALSE)),
        UPPER(CLEAN(SUBSTITUTE(SUBSTITUTE(SUBSTITUTE(SUBSTITUTE(SUBSTITUTE(SUBSTITUTE(SUBSTITUTE(SUBSTITUTE(SUBSTITUTE(SUBSTITUTE(OFFSET(U42,0,9)," ",""),"-",""),"–",""),".",""),"/",""),"_",""),"&amp;",""),"+",""),":",""),";",""))))),
""))</f>
        <v/>
      </c>
      <c r="BI42" s="152" t="str">
        <f t="shared" ca="1" si="13"/>
        <v/>
      </c>
      <c r="BJ42" s="152" t="str">
        <f t="shared" ca="1" si="14"/>
        <v/>
      </c>
      <c r="BK42" s="150"/>
      <c r="BL42" s="152" t="str">
        <f t="shared" ca="1" si="15"/>
        <v/>
      </c>
      <c r="BM42" s="152"/>
      <c r="BN42" s="136"/>
      <c r="BO42" s="136"/>
      <c r="BP42" s="152"/>
      <c r="BQ42" s="136"/>
      <c r="BR42" s="136" t="str">
        <f t="shared" ca="1" si="0"/>
        <v/>
      </c>
      <c r="BS42" s="136"/>
      <c r="BT42" s="136"/>
      <c r="BU42" s="136"/>
      <c r="BV42" s="210"/>
      <c r="BW42" s="153"/>
      <c r="BX42" s="153"/>
      <c r="BY42" s="136"/>
      <c r="BZ42" s="136"/>
      <c r="CA42" s="136"/>
      <c r="CB42" s="136"/>
      <c r="CC42" s="136" t="str">
        <f t="shared" ca="1" si="5"/>
        <v/>
      </c>
      <c r="CD42" s="136" t="str">
        <f t="shared" ca="1" si="6"/>
        <v/>
      </c>
      <c r="CE42" s="210"/>
      <c r="CF42" s="136" t="str">
        <f t="shared" ca="1" si="16"/>
        <v/>
      </c>
      <c r="CG42" s="136" t="str">
        <f t="shared" ca="1" si="17"/>
        <v/>
      </c>
      <c r="CH42" s="136"/>
      <c r="CI42" s="526" t="str">
        <f ca="1">IF(AA42="","",IFERROR(IF(VLOOKUP(LEFT(AA42,2),IBAN!$C$2:$O$255,13,FALSE)=LEN(AA42),IF(MOD(CONCATENATE(MOD(CONCATENATE(MOD(CONCATENATE(MOD(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42, LEN(AA42) - 4) &amp; LEFT(AA42,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42, LEN(AA42) - 4) &amp; LEFT(AA42,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42, LEN(AA42) - 4) &amp; LEFT(AA42,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42, LEN(AA42) - 4) &amp; LEFT(AA42, 4)),"A",10),"B",11),"C",12),"D",13),"E",14),"F",15),"G",16),"H",17),"I",18),"J",19),"K",20),"L",21),"M",22),"N",23),"O",24),"P",25),"Q",26),"R",27),"S",28),"T",29),"U",30),"V",31),"W",32),"X",33),"Y",34),"Z",35),39,12)),97)=1,"GOOD","BAD"),"Length incorrect"),"BAD"))</f>
        <v/>
      </c>
      <c r="CJ42" s="526" t="str">
        <f ca="1">IF(OR(AA42="",OFFSET(U42,0,3)=""),"",IF(SUMPRODUCT(--(ISNUMBER(SEARCH(Colonies,OFFSET(U42,0,3))))),"",IFERROR(IF(INDEX(IBAN!$A$3:$A$255,MATCH(LEFT(AA42,2),IBAN!$C$3:$C$255,0))=OFFSET(U42,0,3),"GOOD","BAD"),"BAD")))</f>
        <v/>
      </c>
      <c r="CK42" s="526" t="str">
        <f ca="1">IF(AB42="","",IFERROR(IF(VLOOKUP(OFFSET(U42,0,3),IBAN!$A$2:$N$255,14,FALSE)="","no criteria",IF(VLOOKUP(OFFSET(U42,0,3),IBAN!$A$2:$N$255,14,FALSE)=LEN(AB42),"GOOD",IF(OR(CO42="GOOD",CP42="GOOD"),"GOOD","BAD"))),""))</f>
        <v/>
      </c>
      <c r="CL42" s="527" t="str">
        <f ca="1">IF(BA42="","",IFERROR(IF(VLOOKUP(LEFT(BA42,2),IBAN!$C$2:$O$255,13,FALSE)=LEN(BA42),IF(MOD(CONCATENATE(MOD(CONCATENATE(MOD(CONCATENATE(MOD(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42, LEN(BA42) - 4) &amp; LEFT(BA42,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42, LEN(BA42) - 4) &amp; LEFT(BA42,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42, LEN(BA42) - 4) &amp; LEFT(BA42,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42, LEN(BA42) - 4) &amp; LEFT(BA42, 4)),"A",10),"B",11),"C",12),"D",13),"E",14),"F",15),"G",16),"H",17),"I",18),"J",19),"K",20),"L",21),"M",22),"N",23),"O",24),"P",25),"Q",26),"R",27),"S",28),"T",29),"U",30),"V",31),"W",32),"X",33),"Y",34),"Z",35),39,12)),97)=1,"GOOD","BAD"),"BAD"),"BAD"))</f>
        <v/>
      </c>
      <c r="CM42" s="527" t="str">
        <f ca="1">IF(OR(BA42="",AZ42=""),"",IF(SUMPRODUCT(--(ISNUMBER(SEARCH(Colonies,AZ42)))),"",IFERROR(IF(INDEX(IBAN!$A$3:$A$255,MATCH(LEFT(BA42,2),IBAN!$C$3:$C$255,0))=AZ42,"GOOD","BAD"),"BAD")))</f>
        <v/>
      </c>
      <c r="CN42" s="527" t="str">
        <f ca="1">IF(BB42="","",IFERROR(IF(VLOOKUP(AZ42,IBAN!$A$2:$N$255,14,FALSE)="","no criteria",IF(VLOOKUP(AZ42,IBAN!$A$2:$N$255,14,FALSE)=LEN(BB42),"GOOD","BAD")),""))</f>
        <v/>
      </c>
      <c r="CO42" s="526" t="str">
        <f t="shared" ca="1" si="18"/>
        <v/>
      </c>
      <c r="CP42" s="526" t="str">
        <f t="shared" ca="1" si="19"/>
        <v/>
      </c>
      <c r="CQ42" s="346"/>
      <c r="CR42" s="539"/>
    </row>
    <row r="43" spans="1:96" s="541" customFormat="1" x14ac:dyDescent="0.2">
      <c r="A43" s="534"/>
      <c r="B43" s="534"/>
      <c r="C43" s="534"/>
      <c r="D43" s="534"/>
      <c r="E43" s="534"/>
      <c r="F43" s="534"/>
      <c r="G43" s="155"/>
      <c r="H43" s="141" t="str">
        <f>IF('Supplier Details'!I43="","",'Supplier Details'!I43)</f>
        <v/>
      </c>
      <c r="I43" s="141"/>
      <c r="J43" s="142" t="str">
        <f>IF('Supplier Details'!K43="","",'Supplier Details'!K43)</f>
        <v/>
      </c>
      <c r="K43" s="143" t="str">
        <f ca="1">IF(OFFSET('Supplier Details'!J43,0,2)="","",UPPER(OFFSET('Supplier Details'!J43,0,2)))</f>
        <v/>
      </c>
      <c r="L43" s="142" t="str">
        <f ca="1">IF(OFFSET('Supplier Details'!J43,0,3)="","",OFFSET('Supplier Details'!J43,0,3))</f>
        <v/>
      </c>
      <c r="M43" s="341"/>
      <c r="N43" s="141"/>
      <c r="O43" s="142" t="str">
        <f>IF('Supplier Details'!Y43="","",'Supplier Details'!Y43)</f>
        <v/>
      </c>
      <c r="P43" s="129" t="str">
        <f ca="1">IF(OFFSET('Supplier Details'!X43,0,4)="","",OFFSET('Supplier Details'!X43,0,4))</f>
        <v/>
      </c>
      <c r="Q43" s="129" t="str">
        <f>IF('Supplier Details'!V43="","",'Supplier Details'!V43)</f>
        <v/>
      </c>
      <c r="R43" s="129" t="str">
        <f ca="1">IF(OFFSET('Supplier Details'!X43,0,6)="","",OFFSET('Supplier Details'!X43,0,6))</f>
        <v/>
      </c>
      <c r="S43" s="144" t="str">
        <f>IF('Supplier Details'!AA43="","",'Supplier Details'!AA43)</f>
        <v/>
      </c>
      <c r="T43" s="341"/>
      <c r="U43" s="145"/>
      <c r="V43" s="149"/>
      <c r="W43" s="149"/>
      <c r="X43" s="129" t="str">
        <f t="shared" ca="1" si="4"/>
        <v/>
      </c>
      <c r="Y43" s="147"/>
      <c r="Z43" s="147" t="str">
        <f ca="1">IF(AA43="","",IFERROR(IF(VLOOKUP(LEFT(AA43,2),IBAN!$C$2:$O$255,13,FALSE)=LEN(AA43),IFERROR(MID(AA43,VLOOKUP(LEFT(AA43,2),IBAN!$C$2:$O$255,11,FALSE),VLOOKUP(LEFT(AA43,2),IBAN!$C$2:$O$255,12,FALSE)),""),""),"IBAN is incorrect"))</f>
        <v/>
      </c>
      <c r="AA43" s="152" t="str">
        <f t="shared" ca="1" si="7"/>
        <v/>
      </c>
      <c r="AB43" s="152" t="str">
        <f t="shared" ca="1" si="8"/>
        <v/>
      </c>
      <c r="AC43" s="143"/>
      <c r="AD43" s="342" t="str">
        <f ca="1">IF(OFFSET(U43,0,3)="","",IFERROR(IF(VLOOKUP(OFFSET(U43,0,3),IBAN!$A$3:$S$255,19,FALSE)="Y",CONCATENATE(BG43,BH43),IF(VLOOKUP(OFFSET(U43,0,3),IBAN!$A$3:$X$255,24,FALSE)="","",VLOOKUP(OFFSET(U43,0,3),IBAN!$A$3:$X$255,24,FALSE))),""))</f>
        <v/>
      </c>
      <c r="AE43" s="143"/>
      <c r="AF43" s="143"/>
      <c r="AG43" s="147"/>
      <c r="AH43" s="149"/>
      <c r="AI43" s="145" t="str">
        <f>IF('Supplier Details'!AS43="","",'Supplier Details'!AS43)</f>
        <v/>
      </c>
      <c r="AJ43" s="145"/>
      <c r="AK43" s="343" t="str">
        <f ca="1">IFERROR(IF(OFFSET(U43,0,3)="","",IF(ISBLANK(VLOOKUP(OFFSET(U43,0,3),IBAN!$A$3:$AC$255,27,FALSE)),"",VLOOKUP(OFFSET(U43,0,3),IBAN!$A$3:$AC$255,27,FALSE))),"")</f>
        <v/>
      </c>
      <c r="AL43" s="147" t="str">
        <f ca="1">IFERROR(IF(OFFSET(U43,0,3)="","",IF(ISBLANK(VLOOKUP(OFFSET(U43,0,3),IBAN!$A$3:$AC$255,28,FALSE)),"",VLOOKUP(OFFSET(U43,0,3),IBAN!$A$3:$AC$255,28,FALSE))),"")</f>
        <v/>
      </c>
      <c r="AM43" s="143"/>
      <c r="AN43" s="147"/>
      <c r="AO43" s="147"/>
      <c r="AP43" s="344" t="str">
        <f ca="1">IF(AA43="","",IFERROR(MID(AA43,VLOOKUP(LEFT(AA43,2),IBAN!$C$2:$Q$255,14,FALSE),VLOOKUP(LEFT(AA43,2),IBAN!$C$2:$Q$255,15,FALSE)),""))</f>
        <v/>
      </c>
      <c r="AQ43" s="150"/>
      <c r="AR43" s="151"/>
      <c r="AS43" s="344"/>
      <c r="AT43" s="152" t="str">
        <f t="shared" ca="1" si="9"/>
        <v/>
      </c>
      <c r="AU43" s="152" t="str">
        <f t="shared" ca="1" si="10"/>
        <v/>
      </c>
      <c r="AV43" s="136"/>
      <c r="AW43" s="210"/>
      <c r="AX43" s="150" t="str">
        <f t="shared" si="11"/>
        <v/>
      </c>
      <c r="AY43" s="344"/>
      <c r="AZ43" s="136" t="str">
        <f ca="1">IF(OFFSET(AZ43,0,-12)="","",IFERROR(VLOOKUP(MID(OFFSET(AZ43,0,-12),5,2),Lists!$A$3:$B$256,2,FALSE),"incorrect Swift/BIC"))</f>
        <v/>
      </c>
      <c r="BA43" s="152" t="str">
        <f ca="1">IF(COUNTIF(Lists!A33:A285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43,0,-12),CHAR(32),""),CHAR(33),""),CHAR(34),""),CHAR(35),""),CHAR(36),""),CHAR(37),""),CHAR(38),""),CHAR(39),""),CHAR(40),""),CHAR(41),""),CHAR(42),""),CHAR(43),""),CHAR(44),""),CHAR(45),""),CHAR(46),""),CHAR(47),""),CHAR(58),""),CHAR(59),""),CHAR(60),""),CHAR(61),""),CHAR(62),""),CHAR(63),""),CHAR(64),""),CHAR(91),""),CHAR(92),""),CHAR(93),""),CHAR(94),""),CHAR(95),""),CHAR(96),""),CHAR(123),""),CHAR(124),""),CHAR(125),""),CHAR(126),""),CHAR(150),""),CHAR(160),""))),"")</f>
        <v/>
      </c>
      <c r="BB43" s="152" t="str">
        <f ca="1">IF(BA43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43,0,-13),CHAR(32),""),CHAR(33),""),CHAR(34),""),CHAR(35),""),CHAR(36),""),CHAR(37),""),CHAR(38),""),CHAR(39),""),CHAR(40),""),CHAR(41),""),CHAR(42),""),CHAR(43),""),CHAR(44),""),CHAR(45),""),CHAR(46),""),CHAR(47),""),CHAR(58),""),CHAR(59),""),CHAR(60),""),CHAR(61),""),CHAR(62),""),CHAR(63),""),CHAR(64),""),CHAR(91),""),CHAR(92),""),CHAR(93),""),CHAR(94),""),CHAR(95),""),CHAR(96),""),CHAR(123),""),CHAR(124),""),CHAR(125),""),CHAR(126),""),CHAR(150),""),CHAR(160),""))),
IFERROR(IF(VLOOKUP(LEFT(BA43,2),IBAN!$C$2:$O$255,13,FALSE)=LEN(BA43),IFERROR(MID(BA43,VLOOKUP(LEFT(BA43,2),IBAN!$C$2:$O$255,11,FALSE),VLOOKUP(LEFT(BA43,2),IBAN!$C$2:$O$255,12,FALSE)),""),"IBAN is incorrect"),"IBAN is incorrect"))</f>
        <v/>
      </c>
      <c r="BC43" s="210"/>
      <c r="BD43" s="136"/>
      <c r="BE43" s="136"/>
      <c r="BF43" s="152" t="str">
        <f t="shared" ca="1" si="12"/>
        <v/>
      </c>
      <c r="BG43" s="345" t="str">
        <f ca="1">IF(OFFSET(U43,0,3)="","",IFERROR(
IF(VLOOKUP(OFFSET(U43,0,3),IBAN!$A$3:$S$255,19,FALSE)="Y",
  IF(VLOOKUP(OFFSET(U43,0,3),IBAN!$A$3:$C$255,2,FALSE)="Y",
      IF(AA43="","",IF(VLOOKUP(LEFT(AA43,2),IBAN!$C$2:$O$255,13,FALSE)=LEN(AA43),MID(AA43,VLOOKUP(LEFT(AA43,2),IBAN!$C$2:$O$255,6,FALSE),VLOOKUP(LEFT(AA43,2),IBAN!$C$2:$O$255,7,FALSE)),"IBAN is incorrect")),
      IF(AB43="","",MID(AB43,VLOOKUP(OFFSET(U43,0,3), IBAN!$A$3:$O$255,8,FALSE), VLOOKUP(OFFSET(U43,0,3), IBAN!$A$3:$O$255,9,FALSE)))),
  MID(UPPER(CLEAN(SUBSTITUTE(SUBSTITUTE(SUBSTITUTE(SUBSTITUTE(SUBSTITUTE(SUBSTITUTE(SUBSTITUTE(SUBSTITUTE(SUBSTITUTE(SUBSTITUTE(OFFSET(U43,0,9)," ",""),"-",""),"–",""),".",""),"/",""),"_",""),"&amp;",""),"+",""),":",""),";",""))),VLOOKUP(OFFSET(U43,0,3),IBAN!$A$3:$W$255,20,FALSE),VLOOKUP(OFFSET(U43,0,3),IBAN!$A$3:$W$255,21,FALSE))),
""))</f>
        <v/>
      </c>
      <c r="BH43" s="152" t="str">
        <f ca="1">IF(OFFSET(U43,0,3)="","",IFERROR(
IF(VLOOKUP(OFFSET(U43,0,3),IBAN!$A$3:$S$255,19,FALSE)="Y",
  IF(VLOOKUP(OFFSET(U43,0,3),IBAN!$A$3:$C$255,2,FALSE)="Y",
      IF(AA43="","",IF(VLOOKUP(LEFT(AA43,2),IBAN!$C$2:$O$255,13,FALSE)=LEN(AA43),MID(AA43,VLOOKUP(LEFT(AA43,2),IBAN!$C$2:$O$255,8,FALSE),VLOOKUP(LEFT(AA43,2),IBAN!$C$2:$O$255,9,FALSE)),"")),
      IF(AB43="","",MID(AB43,VLOOKUP(OFFSET(U43,0,3), IBAN!$A$3:$O$255,10,FALSE), VLOOKUP(OFFSET(U43,0,3), IBAN!$A$3:$O$255,11,FALSE)))),
  IFERROR(MID(UPPER(CLEAN(SUBSTITUTE(SUBSTITUTE(SUBSTITUTE(SUBSTITUTE(SUBSTITUTE(SUBSTITUTE(SUBSTITUTE(SUBSTITUTE(SUBSTITUTE(SUBSTITUTE(OFFSET(U43,0,9)," ",""),"-",""),"–",""),".",""),"/",""),"_",""),"&amp;",""),"+",""),":",""),";",""))),VLOOKUP(OFFSET(U43,0,3),IBAN!$A$3:$W$255,22,FALSE),VLOOKUP(OFFSET(U43,0,3),IBAN!$A$3:$W$255,23,FALSE)),
        UPPER(CLEAN(SUBSTITUTE(SUBSTITUTE(SUBSTITUTE(SUBSTITUTE(SUBSTITUTE(SUBSTITUTE(SUBSTITUTE(SUBSTITUTE(SUBSTITUTE(SUBSTITUTE(OFFSET(U43,0,9)," ",""),"-",""),"–",""),".",""),"/",""),"_",""),"&amp;",""),"+",""),":",""),";",""))))),
""))</f>
        <v/>
      </c>
      <c r="BI43" s="152" t="str">
        <f t="shared" ca="1" si="13"/>
        <v/>
      </c>
      <c r="BJ43" s="152" t="str">
        <f t="shared" ca="1" si="14"/>
        <v/>
      </c>
      <c r="BK43" s="150"/>
      <c r="BL43" s="152" t="str">
        <f t="shared" ca="1" si="15"/>
        <v/>
      </c>
      <c r="BM43" s="152"/>
      <c r="BN43" s="136"/>
      <c r="BO43" s="136"/>
      <c r="BP43" s="152"/>
      <c r="BQ43" s="136"/>
      <c r="BR43" s="136" t="str">
        <f t="shared" ca="1" si="0"/>
        <v/>
      </c>
      <c r="BS43" s="136"/>
      <c r="BT43" s="136"/>
      <c r="BU43" s="136"/>
      <c r="BV43" s="210"/>
      <c r="BW43" s="153"/>
      <c r="BX43" s="153"/>
      <c r="BY43" s="136"/>
      <c r="BZ43" s="136"/>
      <c r="CA43" s="136"/>
      <c r="CB43" s="136"/>
      <c r="CC43" s="136" t="str">
        <f t="shared" ca="1" si="5"/>
        <v/>
      </c>
      <c r="CD43" s="136" t="str">
        <f t="shared" ca="1" si="6"/>
        <v/>
      </c>
      <c r="CE43" s="210"/>
      <c r="CF43" s="136" t="str">
        <f t="shared" ca="1" si="16"/>
        <v/>
      </c>
      <c r="CG43" s="136" t="str">
        <f t="shared" ca="1" si="17"/>
        <v/>
      </c>
      <c r="CH43" s="136"/>
      <c r="CI43" s="526" t="str">
        <f ca="1">IF(AA43="","",IFERROR(IF(VLOOKUP(LEFT(AA43,2),IBAN!$C$2:$O$255,13,FALSE)=LEN(AA43),IF(MOD(CONCATENATE(MOD(CONCATENATE(MOD(CONCATENATE(MOD(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43, LEN(AA43) - 4) &amp; LEFT(AA43,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43, LEN(AA43) - 4) &amp; LEFT(AA43,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43, LEN(AA43) - 4) &amp; LEFT(AA43,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43, LEN(AA43) - 4) &amp; LEFT(AA43, 4)),"A",10),"B",11),"C",12),"D",13),"E",14),"F",15),"G",16),"H",17),"I",18),"J",19),"K",20),"L",21),"M",22),"N",23),"O",24),"P",25),"Q",26),"R",27),"S",28),"T",29),"U",30),"V",31),"W",32),"X",33),"Y",34),"Z",35),39,12)),97)=1,"GOOD","BAD"),"Length incorrect"),"BAD"))</f>
        <v/>
      </c>
      <c r="CJ43" s="526" t="str">
        <f ca="1">IF(OR(AA43="",OFFSET(U43,0,3)=""),"",IF(SUMPRODUCT(--(ISNUMBER(SEARCH(Colonies,OFFSET(U43,0,3))))),"",IFERROR(IF(INDEX(IBAN!$A$3:$A$255,MATCH(LEFT(AA43,2),IBAN!$C$3:$C$255,0))=OFFSET(U43,0,3),"GOOD","BAD"),"BAD")))</f>
        <v/>
      </c>
      <c r="CK43" s="526" t="str">
        <f ca="1">IF(AB43="","",IFERROR(IF(VLOOKUP(OFFSET(U43,0,3),IBAN!$A$2:$N$255,14,FALSE)="","no criteria",IF(VLOOKUP(OFFSET(U43,0,3),IBAN!$A$2:$N$255,14,FALSE)=LEN(AB43),"GOOD",IF(OR(CO43="GOOD",CP43="GOOD"),"GOOD","BAD"))),""))</f>
        <v/>
      </c>
      <c r="CL43" s="527" t="str">
        <f ca="1">IF(BA43="","",IFERROR(IF(VLOOKUP(LEFT(BA43,2),IBAN!$C$2:$O$255,13,FALSE)=LEN(BA43),IF(MOD(CONCATENATE(MOD(CONCATENATE(MOD(CONCATENATE(MOD(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43, LEN(BA43) - 4) &amp; LEFT(BA43,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43, LEN(BA43) - 4) &amp; LEFT(BA43,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43, LEN(BA43) - 4) &amp; LEFT(BA43,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43, LEN(BA43) - 4) &amp; LEFT(BA43, 4)),"A",10),"B",11),"C",12),"D",13),"E",14),"F",15),"G",16),"H",17),"I",18),"J",19),"K",20),"L",21),"M",22),"N",23),"O",24),"P",25),"Q",26),"R",27),"S",28),"T",29),"U",30),"V",31),"W",32),"X",33),"Y",34),"Z",35),39,12)),97)=1,"GOOD","BAD"),"BAD"),"BAD"))</f>
        <v/>
      </c>
      <c r="CM43" s="527" t="str">
        <f ca="1">IF(OR(BA43="",AZ43=""),"",IF(SUMPRODUCT(--(ISNUMBER(SEARCH(Colonies,AZ43)))),"",IFERROR(IF(INDEX(IBAN!$A$3:$A$255,MATCH(LEFT(BA43,2),IBAN!$C$3:$C$255,0))=AZ43,"GOOD","BAD"),"BAD")))</f>
        <v/>
      </c>
      <c r="CN43" s="527" t="str">
        <f ca="1">IF(BB43="","",IFERROR(IF(VLOOKUP(AZ43,IBAN!$A$2:$N$255,14,FALSE)="","no criteria",IF(VLOOKUP(AZ43,IBAN!$A$2:$N$255,14,FALSE)=LEN(BB43),"GOOD","BAD")),""))</f>
        <v/>
      </c>
      <c r="CO43" s="526" t="str">
        <f t="shared" ca="1" si="18"/>
        <v/>
      </c>
      <c r="CP43" s="526" t="str">
        <f t="shared" ca="1" si="19"/>
        <v/>
      </c>
      <c r="CQ43" s="346"/>
      <c r="CR43" s="539"/>
    </row>
    <row r="44" spans="1:96" s="541" customFormat="1" x14ac:dyDescent="0.2">
      <c r="A44" s="534"/>
      <c r="B44" s="534"/>
      <c r="C44" s="534"/>
      <c r="D44" s="534"/>
      <c r="E44" s="534"/>
      <c r="F44" s="534"/>
      <c r="G44" s="347" t="s">
        <v>217</v>
      </c>
      <c r="H44" s="141" t="str">
        <f>IF('Supplier Details'!I44="","",'Supplier Details'!I44)</f>
        <v/>
      </c>
      <c r="I44" s="141"/>
      <c r="J44" s="142" t="str">
        <f>IF('Supplier Details'!K44="","",'Supplier Details'!K44)</f>
        <v/>
      </c>
      <c r="K44" s="143" t="str">
        <f ca="1">IF(OFFSET('Supplier Details'!J44,0,2)="","",UPPER(OFFSET('Supplier Details'!J44,0,2)))</f>
        <v/>
      </c>
      <c r="L44" s="142" t="str">
        <f ca="1">IF(OFFSET('Supplier Details'!J44,0,3)="","",OFFSET('Supplier Details'!J44,0,3))</f>
        <v/>
      </c>
      <c r="M44" s="341"/>
      <c r="N44" s="141"/>
      <c r="O44" s="142" t="str">
        <f>IF('Supplier Details'!Y44="","",'Supplier Details'!Y44)</f>
        <v/>
      </c>
      <c r="P44" s="129" t="str">
        <f ca="1">IF(OFFSET('Supplier Details'!X44,0,4)="","",OFFSET('Supplier Details'!X44,0,4))</f>
        <v/>
      </c>
      <c r="Q44" s="129" t="str">
        <f>IF('Supplier Details'!V44="","",'Supplier Details'!V44)</f>
        <v/>
      </c>
      <c r="R44" s="129" t="str">
        <f ca="1">IF(OFFSET('Supplier Details'!X44,0,6)="","",OFFSET('Supplier Details'!X44,0,6))</f>
        <v/>
      </c>
      <c r="S44" s="144" t="str">
        <f>IF('Supplier Details'!AA44="","",'Supplier Details'!AA44)</f>
        <v/>
      </c>
      <c r="T44" s="341"/>
      <c r="U44" s="145"/>
      <c r="V44" s="149"/>
      <c r="W44" s="149"/>
      <c r="X44" s="129" t="str">
        <f t="shared" ca="1" si="4"/>
        <v/>
      </c>
      <c r="Y44" s="147"/>
      <c r="Z44" s="147" t="str">
        <f ca="1">IF(AA44="","",IFERROR(IF(VLOOKUP(LEFT(AA44,2),IBAN!$C$2:$O$255,13,FALSE)=LEN(AA44),IFERROR(MID(AA44,VLOOKUP(LEFT(AA44,2),IBAN!$C$2:$O$255,11,FALSE),VLOOKUP(LEFT(AA44,2),IBAN!$C$2:$O$255,12,FALSE)),""),""),"IBAN is incorrect"))</f>
        <v/>
      </c>
      <c r="AA44" s="152" t="str">
        <f t="shared" ca="1" si="7"/>
        <v/>
      </c>
      <c r="AB44" s="152" t="str">
        <f t="shared" ca="1" si="8"/>
        <v/>
      </c>
      <c r="AC44" s="143"/>
      <c r="AD44" s="342" t="str">
        <f ca="1">IF(OFFSET(U44,0,3)="","",IFERROR(IF(VLOOKUP(OFFSET(U44,0,3),IBAN!$A$3:$S$255,19,FALSE)="Y",CONCATENATE(BG44,BH44),IF(VLOOKUP(OFFSET(U44,0,3),IBAN!$A$3:$X$255,24,FALSE)="","",VLOOKUP(OFFSET(U44,0,3),IBAN!$A$3:$X$255,24,FALSE))),""))</f>
        <v/>
      </c>
      <c r="AE44" s="143"/>
      <c r="AF44" s="143"/>
      <c r="AG44" s="147"/>
      <c r="AH44" s="149"/>
      <c r="AI44" s="145" t="str">
        <f>IF('Supplier Details'!AS44="","",'Supplier Details'!AS44)</f>
        <v/>
      </c>
      <c r="AJ44" s="145"/>
      <c r="AK44" s="343" t="str">
        <f ca="1">IFERROR(IF(OFFSET(U44,0,3)="","",IF(ISBLANK(VLOOKUP(OFFSET(U44,0,3),IBAN!$A$3:$AC$255,27,FALSE)),"",VLOOKUP(OFFSET(U44,0,3),IBAN!$A$3:$AC$255,27,FALSE))),"")</f>
        <v/>
      </c>
      <c r="AL44" s="147" t="str">
        <f ca="1">IFERROR(IF(OFFSET(U44,0,3)="","",IF(ISBLANK(VLOOKUP(OFFSET(U44,0,3),IBAN!$A$3:$AC$255,28,FALSE)),"",VLOOKUP(OFFSET(U44,0,3),IBAN!$A$3:$AC$255,28,FALSE))),"")</f>
        <v/>
      </c>
      <c r="AM44" s="143"/>
      <c r="AN44" s="147"/>
      <c r="AO44" s="147"/>
      <c r="AP44" s="344" t="str">
        <f ca="1">IF(AA44="","",IFERROR(MID(AA44,VLOOKUP(LEFT(AA44,2),IBAN!$C$2:$Q$255,14,FALSE),VLOOKUP(LEFT(AA44,2),IBAN!$C$2:$Q$255,15,FALSE)),""))</f>
        <v/>
      </c>
      <c r="AQ44" s="150"/>
      <c r="AR44" s="151"/>
      <c r="AS44" s="344"/>
      <c r="AT44" s="152" t="str">
        <f t="shared" ca="1" si="9"/>
        <v/>
      </c>
      <c r="AU44" s="152" t="str">
        <f t="shared" ca="1" si="10"/>
        <v/>
      </c>
      <c r="AV44" s="136"/>
      <c r="AW44" s="210"/>
      <c r="AX44" s="150" t="str">
        <f t="shared" si="11"/>
        <v/>
      </c>
      <c r="AY44" s="344"/>
      <c r="AZ44" s="136" t="str">
        <f ca="1">IF(OFFSET(AZ44,0,-12)="","",IFERROR(VLOOKUP(MID(OFFSET(AZ44,0,-12),5,2),Lists!$A$3:$B$256,2,FALSE),"incorrect Swift/BIC"))</f>
        <v/>
      </c>
      <c r="BA44" s="152" t="str">
        <f ca="1">IF(COUNTIF(Lists!A34:A286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44,0,-12),CHAR(32),""),CHAR(33),""),CHAR(34),""),CHAR(35),""),CHAR(36),""),CHAR(37),""),CHAR(38),""),CHAR(39),""),CHAR(40),""),CHAR(41),""),CHAR(42),""),CHAR(43),""),CHAR(44),""),CHAR(45),""),CHAR(46),""),CHAR(47),""),CHAR(58),""),CHAR(59),""),CHAR(60),""),CHAR(61),""),CHAR(62),""),CHAR(63),""),CHAR(64),""),CHAR(91),""),CHAR(92),""),CHAR(93),""),CHAR(94),""),CHAR(95),""),CHAR(96),""),CHAR(123),""),CHAR(124),""),CHAR(125),""),CHAR(126),""),CHAR(150),""),CHAR(160),""))),"")</f>
        <v/>
      </c>
      <c r="BB44" s="152" t="str">
        <f ca="1">IF(BA44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44,0,-13),CHAR(32),""),CHAR(33),""),CHAR(34),""),CHAR(35),""),CHAR(36),""),CHAR(37),""),CHAR(38),""),CHAR(39),""),CHAR(40),""),CHAR(41),""),CHAR(42),""),CHAR(43),""),CHAR(44),""),CHAR(45),""),CHAR(46),""),CHAR(47),""),CHAR(58),""),CHAR(59),""),CHAR(60),""),CHAR(61),""),CHAR(62),""),CHAR(63),""),CHAR(64),""),CHAR(91),""),CHAR(92),""),CHAR(93),""),CHAR(94),""),CHAR(95),""),CHAR(96),""),CHAR(123),""),CHAR(124),""),CHAR(125),""),CHAR(126),""),CHAR(150),""),CHAR(160),""))),
IFERROR(IF(VLOOKUP(LEFT(BA44,2),IBAN!$C$2:$O$255,13,FALSE)=LEN(BA44),IFERROR(MID(BA44,VLOOKUP(LEFT(BA44,2),IBAN!$C$2:$O$255,11,FALSE),VLOOKUP(LEFT(BA44,2),IBAN!$C$2:$O$255,12,FALSE)),""),"IBAN is incorrect"),"IBAN is incorrect"))</f>
        <v/>
      </c>
      <c r="BC44" s="210"/>
      <c r="BD44" s="136"/>
      <c r="BE44" s="136"/>
      <c r="BF44" s="152" t="str">
        <f t="shared" ca="1" si="12"/>
        <v/>
      </c>
      <c r="BG44" s="345" t="str">
        <f ca="1">IF(OFFSET(U44,0,3)="","",IFERROR(
IF(VLOOKUP(OFFSET(U44,0,3),IBAN!$A$3:$S$255,19,FALSE)="Y",
  IF(VLOOKUP(OFFSET(U44,0,3),IBAN!$A$3:$C$255,2,FALSE)="Y",
      IF(AA44="","",IF(VLOOKUP(LEFT(AA44,2),IBAN!$C$2:$O$255,13,FALSE)=LEN(AA44),MID(AA44,VLOOKUP(LEFT(AA44,2),IBAN!$C$2:$O$255,6,FALSE),VLOOKUP(LEFT(AA44,2),IBAN!$C$2:$O$255,7,FALSE)),"IBAN is incorrect")),
      IF(AB44="","",MID(AB44,VLOOKUP(OFFSET(U44,0,3), IBAN!$A$3:$O$255,8,FALSE), VLOOKUP(OFFSET(U44,0,3), IBAN!$A$3:$O$255,9,FALSE)))),
  MID(UPPER(CLEAN(SUBSTITUTE(SUBSTITUTE(SUBSTITUTE(SUBSTITUTE(SUBSTITUTE(SUBSTITUTE(SUBSTITUTE(SUBSTITUTE(SUBSTITUTE(SUBSTITUTE(OFFSET(U44,0,9)," ",""),"-",""),"–",""),".",""),"/",""),"_",""),"&amp;",""),"+",""),":",""),";",""))),VLOOKUP(OFFSET(U44,0,3),IBAN!$A$3:$W$255,20,FALSE),VLOOKUP(OFFSET(U44,0,3),IBAN!$A$3:$W$255,21,FALSE))),
""))</f>
        <v/>
      </c>
      <c r="BH44" s="152" t="str">
        <f ca="1">IF(OFFSET(U44,0,3)="","",IFERROR(
IF(VLOOKUP(OFFSET(U44,0,3),IBAN!$A$3:$S$255,19,FALSE)="Y",
  IF(VLOOKUP(OFFSET(U44,0,3),IBAN!$A$3:$C$255,2,FALSE)="Y",
      IF(AA44="","",IF(VLOOKUP(LEFT(AA44,2),IBAN!$C$2:$O$255,13,FALSE)=LEN(AA44),MID(AA44,VLOOKUP(LEFT(AA44,2),IBAN!$C$2:$O$255,8,FALSE),VLOOKUP(LEFT(AA44,2),IBAN!$C$2:$O$255,9,FALSE)),"")),
      IF(AB44="","",MID(AB44,VLOOKUP(OFFSET(U44,0,3), IBAN!$A$3:$O$255,10,FALSE), VLOOKUP(OFFSET(U44,0,3), IBAN!$A$3:$O$255,11,FALSE)))),
  IFERROR(MID(UPPER(CLEAN(SUBSTITUTE(SUBSTITUTE(SUBSTITUTE(SUBSTITUTE(SUBSTITUTE(SUBSTITUTE(SUBSTITUTE(SUBSTITUTE(SUBSTITUTE(SUBSTITUTE(OFFSET(U44,0,9)," ",""),"-",""),"–",""),".",""),"/",""),"_",""),"&amp;",""),"+",""),":",""),";",""))),VLOOKUP(OFFSET(U44,0,3),IBAN!$A$3:$W$255,22,FALSE),VLOOKUP(OFFSET(U44,0,3),IBAN!$A$3:$W$255,23,FALSE)),
        UPPER(CLEAN(SUBSTITUTE(SUBSTITUTE(SUBSTITUTE(SUBSTITUTE(SUBSTITUTE(SUBSTITUTE(SUBSTITUTE(SUBSTITUTE(SUBSTITUTE(SUBSTITUTE(OFFSET(U44,0,9)," ",""),"-",""),"–",""),".",""),"/",""),"_",""),"&amp;",""),"+",""),":",""),";",""))))),
""))</f>
        <v/>
      </c>
      <c r="BI44" s="152" t="str">
        <f t="shared" ca="1" si="13"/>
        <v/>
      </c>
      <c r="BJ44" s="152" t="str">
        <f t="shared" ca="1" si="14"/>
        <v/>
      </c>
      <c r="BK44" s="150"/>
      <c r="BL44" s="152" t="str">
        <f t="shared" ca="1" si="15"/>
        <v/>
      </c>
      <c r="BM44" s="152"/>
      <c r="BN44" s="136"/>
      <c r="BO44" s="136"/>
      <c r="BP44" s="152"/>
      <c r="BQ44" s="136"/>
      <c r="BR44" s="136" t="str">
        <f t="shared" ca="1" si="0"/>
        <v/>
      </c>
      <c r="BS44" s="136"/>
      <c r="BT44" s="136"/>
      <c r="BU44" s="136"/>
      <c r="BV44" s="210"/>
      <c r="BW44" s="153"/>
      <c r="BX44" s="153"/>
      <c r="BY44" s="136"/>
      <c r="BZ44" s="136"/>
      <c r="CA44" s="136"/>
      <c r="CB44" s="136"/>
      <c r="CC44" s="136" t="str">
        <f t="shared" ca="1" si="5"/>
        <v/>
      </c>
      <c r="CD44" s="136" t="str">
        <f t="shared" ca="1" si="6"/>
        <v/>
      </c>
      <c r="CE44" s="210"/>
      <c r="CF44" s="136" t="str">
        <f t="shared" ca="1" si="16"/>
        <v/>
      </c>
      <c r="CG44" s="136" t="str">
        <f t="shared" ca="1" si="17"/>
        <v/>
      </c>
      <c r="CH44" s="136"/>
      <c r="CI44" s="526" t="str">
        <f ca="1">IF(AA44="","",IFERROR(IF(VLOOKUP(LEFT(AA44,2),IBAN!$C$2:$O$255,13,FALSE)=LEN(AA44),IF(MOD(CONCATENATE(MOD(CONCATENATE(MOD(CONCATENATE(MOD(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44, LEN(AA44) - 4) &amp; LEFT(AA44,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44, LEN(AA44) - 4) &amp; LEFT(AA44,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44, LEN(AA44) - 4) &amp; LEFT(AA44,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44, LEN(AA44) - 4) &amp; LEFT(AA44, 4)),"A",10),"B",11),"C",12),"D",13),"E",14),"F",15),"G",16),"H",17),"I",18),"J",19),"K",20),"L",21),"M",22),"N",23),"O",24),"P",25),"Q",26),"R",27),"S",28),"T",29),"U",30),"V",31),"W",32),"X",33),"Y",34),"Z",35),39,12)),97)=1,"GOOD","BAD"),"Length incorrect"),"BAD"))</f>
        <v/>
      </c>
      <c r="CJ44" s="526" t="str">
        <f ca="1">IF(OR(AA44="",OFFSET(U44,0,3)=""),"",IF(SUMPRODUCT(--(ISNUMBER(SEARCH(Colonies,OFFSET(U44,0,3))))),"",IFERROR(IF(INDEX(IBAN!$A$3:$A$255,MATCH(LEFT(AA44,2),IBAN!$C$3:$C$255,0))=OFFSET(U44,0,3),"GOOD","BAD"),"BAD")))</f>
        <v/>
      </c>
      <c r="CK44" s="526" t="str">
        <f ca="1">IF(AB44="","",IFERROR(IF(VLOOKUP(OFFSET(U44,0,3),IBAN!$A$2:$N$255,14,FALSE)="","no criteria",IF(VLOOKUP(OFFSET(U44,0,3),IBAN!$A$2:$N$255,14,FALSE)=LEN(AB44),"GOOD",IF(OR(CO44="GOOD",CP44="GOOD"),"GOOD","BAD"))),""))</f>
        <v/>
      </c>
      <c r="CL44" s="527" t="str">
        <f ca="1">IF(BA44="","",IFERROR(IF(VLOOKUP(LEFT(BA44,2),IBAN!$C$2:$O$255,13,FALSE)=LEN(BA44),IF(MOD(CONCATENATE(MOD(CONCATENATE(MOD(CONCATENATE(MOD(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44, LEN(BA44) - 4) &amp; LEFT(BA44,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44, LEN(BA44) - 4) &amp; LEFT(BA44,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44, LEN(BA44) - 4) &amp; LEFT(BA44,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44, LEN(BA44) - 4) &amp; LEFT(BA44, 4)),"A",10),"B",11),"C",12),"D",13),"E",14),"F",15),"G",16),"H",17),"I",18),"J",19),"K",20),"L",21),"M",22),"N",23),"O",24),"P",25),"Q",26),"R",27),"S",28),"T",29),"U",30),"V",31),"W",32),"X",33),"Y",34),"Z",35),39,12)),97)=1,"GOOD","BAD"),"BAD"),"BAD"))</f>
        <v/>
      </c>
      <c r="CM44" s="527" t="str">
        <f ca="1">IF(OR(BA44="",AZ44=""),"",IF(SUMPRODUCT(--(ISNUMBER(SEARCH(Colonies,AZ44)))),"",IFERROR(IF(INDEX(IBAN!$A$3:$A$255,MATCH(LEFT(BA44,2),IBAN!$C$3:$C$255,0))=AZ44,"GOOD","BAD"),"BAD")))</f>
        <v/>
      </c>
      <c r="CN44" s="527" t="str">
        <f ca="1">IF(BB44="","",IFERROR(IF(VLOOKUP(AZ44,IBAN!$A$2:$N$255,14,FALSE)="","no criteria",IF(VLOOKUP(AZ44,IBAN!$A$2:$N$255,14,FALSE)=LEN(BB44),"GOOD","BAD")),""))</f>
        <v/>
      </c>
      <c r="CO44" s="526" t="str">
        <f t="shared" ca="1" si="18"/>
        <v/>
      </c>
      <c r="CP44" s="526" t="str">
        <f t="shared" ca="1" si="19"/>
        <v/>
      </c>
      <c r="CQ44" s="346"/>
      <c r="CR44" s="539"/>
    </row>
    <row r="45" spans="1:96" s="541" customFormat="1" x14ac:dyDescent="0.2">
      <c r="A45" s="534"/>
      <c r="B45" s="534"/>
      <c r="C45" s="534"/>
      <c r="D45" s="534"/>
      <c r="E45" s="534"/>
      <c r="F45" s="534"/>
      <c r="G45" s="155"/>
      <c r="H45" s="141" t="str">
        <f>IF('Supplier Details'!I45="","",'Supplier Details'!I45)</f>
        <v/>
      </c>
      <c r="I45" s="141"/>
      <c r="J45" s="142" t="str">
        <f>IF('Supplier Details'!K45="","",'Supplier Details'!K45)</f>
        <v/>
      </c>
      <c r="K45" s="143" t="str">
        <f ca="1">IF(OFFSET('Supplier Details'!J45,0,2)="","",UPPER(OFFSET('Supplier Details'!J45,0,2)))</f>
        <v/>
      </c>
      <c r="L45" s="142" t="str">
        <f ca="1">IF(OFFSET('Supplier Details'!J45,0,3)="","",OFFSET('Supplier Details'!J45,0,3))</f>
        <v/>
      </c>
      <c r="M45" s="341"/>
      <c r="N45" s="141"/>
      <c r="O45" s="142" t="str">
        <f>IF('Supplier Details'!Y45="","",'Supplier Details'!Y45)</f>
        <v/>
      </c>
      <c r="P45" s="129" t="str">
        <f ca="1">IF(OFFSET('Supplier Details'!X45,0,4)="","",OFFSET('Supplier Details'!X45,0,4))</f>
        <v/>
      </c>
      <c r="Q45" s="129" t="str">
        <f>IF('Supplier Details'!V45="","",'Supplier Details'!V45)</f>
        <v/>
      </c>
      <c r="R45" s="129" t="str">
        <f ca="1">IF(OFFSET('Supplier Details'!X45,0,6)="","",OFFSET('Supplier Details'!X45,0,6))</f>
        <v/>
      </c>
      <c r="S45" s="144" t="str">
        <f>IF('Supplier Details'!AA45="","",'Supplier Details'!AA45)</f>
        <v/>
      </c>
      <c r="T45" s="341"/>
      <c r="U45" s="145"/>
      <c r="V45" s="149"/>
      <c r="W45" s="149"/>
      <c r="X45" s="129" t="str">
        <f t="shared" ca="1" si="4"/>
        <v/>
      </c>
      <c r="Y45" s="147"/>
      <c r="Z45" s="147" t="str">
        <f ca="1">IF(AA45="","",IFERROR(IF(VLOOKUP(LEFT(AA45,2),IBAN!$C$2:$O$255,13,FALSE)=LEN(AA45),IFERROR(MID(AA45,VLOOKUP(LEFT(AA45,2),IBAN!$C$2:$O$255,11,FALSE),VLOOKUP(LEFT(AA45,2),IBAN!$C$2:$O$255,12,FALSE)),""),""),"IBAN is incorrect"))</f>
        <v/>
      </c>
      <c r="AA45" s="152" t="str">
        <f t="shared" ca="1" si="7"/>
        <v/>
      </c>
      <c r="AB45" s="152" t="str">
        <f t="shared" ca="1" si="8"/>
        <v/>
      </c>
      <c r="AC45" s="143"/>
      <c r="AD45" s="342" t="str">
        <f ca="1">IF(OFFSET(U45,0,3)="","",IFERROR(IF(VLOOKUP(OFFSET(U45,0,3),IBAN!$A$3:$S$255,19,FALSE)="Y",CONCATENATE(BG45,BH45),IF(VLOOKUP(OFFSET(U45,0,3),IBAN!$A$3:$X$255,24,FALSE)="","",VLOOKUP(OFFSET(U45,0,3),IBAN!$A$3:$X$255,24,FALSE))),""))</f>
        <v/>
      </c>
      <c r="AE45" s="143"/>
      <c r="AF45" s="143"/>
      <c r="AG45" s="147"/>
      <c r="AH45" s="149"/>
      <c r="AI45" s="145" t="str">
        <f>IF('Supplier Details'!AS45="","",'Supplier Details'!AS45)</f>
        <v/>
      </c>
      <c r="AJ45" s="145"/>
      <c r="AK45" s="343" t="str">
        <f ca="1">IFERROR(IF(OFFSET(U45,0,3)="","",IF(ISBLANK(VLOOKUP(OFFSET(U45,0,3),IBAN!$A$3:$AC$255,27,FALSE)),"",VLOOKUP(OFFSET(U45,0,3),IBAN!$A$3:$AC$255,27,FALSE))),"")</f>
        <v/>
      </c>
      <c r="AL45" s="147" t="str">
        <f ca="1">IFERROR(IF(OFFSET(U45,0,3)="","",IF(ISBLANK(VLOOKUP(OFFSET(U45,0,3),IBAN!$A$3:$AC$255,28,FALSE)),"",VLOOKUP(OFFSET(U45,0,3),IBAN!$A$3:$AC$255,28,FALSE))),"")</f>
        <v/>
      </c>
      <c r="AM45" s="143"/>
      <c r="AN45" s="147"/>
      <c r="AO45" s="147"/>
      <c r="AP45" s="344" t="str">
        <f ca="1">IF(AA45="","",IFERROR(MID(AA45,VLOOKUP(LEFT(AA45,2),IBAN!$C$2:$Q$255,14,FALSE),VLOOKUP(LEFT(AA45,2),IBAN!$C$2:$Q$255,15,FALSE)),""))</f>
        <v/>
      </c>
      <c r="AQ45" s="150"/>
      <c r="AR45" s="151"/>
      <c r="AS45" s="344"/>
      <c r="AT45" s="152" t="str">
        <f t="shared" ca="1" si="9"/>
        <v/>
      </c>
      <c r="AU45" s="152" t="str">
        <f t="shared" ca="1" si="10"/>
        <v/>
      </c>
      <c r="AV45" s="136"/>
      <c r="AW45" s="210"/>
      <c r="AX45" s="150" t="str">
        <f t="shared" si="11"/>
        <v/>
      </c>
      <c r="AY45" s="344"/>
      <c r="AZ45" s="136" t="str">
        <f ca="1">IF(OFFSET(AZ45,0,-12)="","",IFERROR(VLOOKUP(MID(OFFSET(AZ45,0,-12),5,2),Lists!$A$3:$B$256,2,FALSE),"incorrect Swift/BIC"))</f>
        <v/>
      </c>
      <c r="BA45" s="152" t="str">
        <f ca="1">IF(COUNTIF(Lists!A35:A287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45,0,-12),CHAR(32),""),CHAR(33),""),CHAR(34),""),CHAR(35),""),CHAR(36),""),CHAR(37),""),CHAR(38),""),CHAR(39),""),CHAR(40),""),CHAR(41),""),CHAR(42),""),CHAR(43),""),CHAR(44),""),CHAR(45),""),CHAR(46),""),CHAR(47),""),CHAR(58),""),CHAR(59),""),CHAR(60),""),CHAR(61),""),CHAR(62),""),CHAR(63),""),CHAR(64),""),CHAR(91),""),CHAR(92),""),CHAR(93),""),CHAR(94),""),CHAR(95),""),CHAR(96),""),CHAR(123),""),CHAR(124),""),CHAR(125),""),CHAR(126),""),CHAR(150),""),CHAR(160),""))),"")</f>
        <v/>
      </c>
      <c r="BB45" s="152" t="str">
        <f ca="1">IF(BA45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45,0,-13),CHAR(32),""),CHAR(33),""),CHAR(34),""),CHAR(35),""),CHAR(36),""),CHAR(37),""),CHAR(38),""),CHAR(39),""),CHAR(40),""),CHAR(41),""),CHAR(42),""),CHAR(43),""),CHAR(44),""),CHAR(45),""),CHAR(46),""),CHAR(47),""),CHAR(58),""),CHAR(59),""),CHAR(60),""),CHAR(61),""),CHAR(62),""),CHAR(63),""),CHAR(64),""),CHAR(91),""),CHAR(92),""),CHAR(93),""),CHAR(94),""),CHAR(95),""),CHAR(96),""),CHAR(123),""),CHAR(124),""),CHAR(125),""),CHAR(126),""),CHAR(150),""),CHAR(160),""))),
IFERROR(IF(VLOOKUP(LEFT(BA45,2),IBAN!$C$2:$O$255,13,FALSE)=LEN(BA45),IFERROR(MID(BA45,VLOOKUP(LEFT(BA45,2),IBAN!$C$2:$O$255,11,FALSE),VLOOKUP(LEFT(BA45,2),IBAN!$C$2:$O$255,12,FALSE)),""),"IBAN is incorrect"),"IBAN is incorrect"))</f>
        <v/>
      </c>
      <c r="BC45" s="210"/>
      <c r="BD45" s="136"/>
      <c r="BE45" s="136"/>
      <c r="BF45" s="152" t="str">
        <f t="shared" ca="1" si="12"/>
        <v/>
      </c>
      <c r="BG45" s="345" t="str">
        <f ca="1">IF(OFFSET(U45,0,3)="","",IFERROR(
IF(VLOOKUP(OFFSET(U45,0,3),IBAN!$A$3:$S$255,19,FALSE)="Y",
  IF(VLOOKUP(OFFSET(U45,0,3),IBAN!$A$3:$C$255,2,FALSE)="Y",
      IF(AA45="","",IF(VLOOKUP(LEFT(AA45,2),IBAN!$C$2:$O$255,13,FALSE)=LEN(AA45),MID(AA45,VLOOKUP(LEFT(AA45,2),IBAN!$C$2:$O$255,6,FALSE),VLOOKUP(LEFT(AA45,2),IBAN!$C$2:$O$255,7,FALSE)),"IBAN is incorrect")),
      IF(AB45="","",MID(AB45,VLOOKUP(OFFSET(U45,0,3), IBAN!$A$3:$O$255,8,FALSE), VLOOKUP(OFFSET(U45,0,3), IBAN!$A$3:$O$255,9,FALSE)))),
  MID(UPPER(CLEAN(SUBSTITUTE(SUBSTITUTE(SUBSTITUTE(SUBSTITUTE(SUBSTITUTE(SUBSTITUTE(SUBSTITUTE(SUBSTITUTE(SUBSTITUTE(SUBSTITUTE(OFFSET(U45,0,9)," ",""),"-",""),"–",""),".",""),"/",""),"_",""),"&amp;",""),"+",""),":",""),";",""))),VLOOKUP(OFFSET(U45,0,3),IBAN!$A$3:$W$255,20,FALSE),VLOOKUP(OFFSET(U45,0,3),IBAN!$A$3:$W$255,21,FALSE))),
""))</f>
        <v/>
      </c>
      <c r="BH45" s="152" t="str">
        <f ca="1">IF(OFFSET(U45,0,3)="","",IFERROR(
IF(VLOOKUP(OFFSET(U45,0,3),IBAN!$A$3:$S$255,19,FALSE)="Y",
  IF(VLOOKUP(OFFSET(U45,0,3),IBAN!$A$3:$C$255,2,FALSE)="Y",
      IF(AA45="","",IF(VLOOKUP(LEFT(AA45,2),IBAN!$C$2:$O$255,13,FALSE)=LEN(AA45),MID(AA45,VLOOKUP(LEFT(AA45,2),IBAN!$C$2:$O$255,8,FALSE),VLOOKUP(LEFT(AA45,2),IBAN!$C$2:$O$255,9,FALSE)),"")),
      IF(AB45="","",MID(AB45,VLOOKUP(OFFSET(U45,0,3), IBAN!$A$3:$O$255,10,FALSE), VLOOKUP(OFFSET(U45,0,3), IBAN!$A$3:$O$255,11,FALSE)))),
  IFERROR(MID(UPPER(CLEAN(SUBSTITUTE(SUBSTITUTE(SUBSTITUTE(SUBSTITUTE(SUBSTITUTE(SUBSTITUTE(SUBSTITUTE(SUBSTITUTE(SUBSTITUTE(SUBSTITUTE(OFFSET(U45,0,9)," ",""),"-",""),"–",""),".",""),"/",""),"_",""),"&amp;",""),"+",""),":",""),";",""))),VLOOKUP(OFFSET(U45,0,3),IBAN!$A$3:$W$255,22,FALSE),VLOOKUP(OFFSET(U45,0,3),IBAN!$A$3:$W$255,23,FALSE)),
        UPPER(CLEAN(SUBSTITUTE(SUBSTITUTE(SUBSTITUTE(SUBSTITUTE(SUBSTITUTE(SUBSTITUTE(SUBSTITUTE(SUBSTITUTE(SUBSTITUTE(SUBSTITUTE(OFFSET(U45,0,9)," ",""),"-",""),"–",""),".",""),"/",""),"_",""),"&amp;",""),"+",""),":",""),";",""))))),
""))</f>
        <v/>
      </c>
      <c r="BI45" s="152" t="str">
        <f t="shared" ca="1" si="13"/>
        <v/>
      </c>
      <c r="BJ45" s="152" t="str">
        <f t="shared" ca="1" si="14"/>
        <v/>
      </c>
      <c r="BK45" s="150"/>
      <c r="BL45" s="152" t="str">
        <f t="shared" ca="1" si="15"/>
        <v/>
      </c>
      <c r="BM45" s="152"/>
      <c r="BN45" s="136"/>
      <c r="BO45" s="136"/>
      <c r="BP45" s="152"/>
      <c r="BQ45" s="136"/>
      <c r="BR45" s="136" t="str">
        <f t="shared" ca="1" si="0"/>
        <v/>
      </c>
      <c r="BS45" s="136"/>
      <c r="BT45" s="136"/>
      <c r="BU45" s="136"/>
      <c r="BV45" s="210"/>
      <c r="BW45" s="153"/>
      <c r="BX45" s="153"/>
      <c r="BY45" s="136"/>
      <c r="BZ45" s="136"/>
      <c r="CA45" s="136"/>
      <c r="CB45" s="136"/>
      <c r="CC45" s="136" t="str">
        <f t="shared" ca="1" si="5"/>
        <v/>
      </c>
      <c r="CD45" s="136" t="str">
        <f t="shared" ca="1" si="6"/>
        <v/>
      </c>
      <c r="CE45" s="210"/>
      <c r="CF45" s="136" t="str">
        <f t="shared" ca="1" si="16"/>
        <v/>
      </c>
      <c r="CG45" s="136" t="str">
        <f t="shared" ca="1" si="17"/>
        <v/>
      </c>
      <c r="CH45" s="136"/>
      <c r="CI45" s="526" t="str">
        <f ca="1">IF(AA45="","",IFERROR(IF(VLOOKUP(LEFT(AA45,2),IBAN!$C$2:$O$255,13,FALSE)=LEN(AA45),IF(MOD(CONCATENATE(MOD(CONCATENATE(MOD(CONCATENATE(MOD(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45, LEN(AA45) - 4) &amp; LEFT(AA45,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45, LEN(AA45) - 4) &amp; LEFT(AA45,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45, LEN(AA45) - 4) &amp; LEFT(AA45,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45, LEN(AA45) - 4) &amp; LEFT(AA45, 4)),"A",10),"B",11),"C",12),"D",13),"E",14),"F",15),"G",16),"H",17),"I",18),"J",19),"K",20),"L",21),"M",22),"N",23),"O",24),"P",25),"Q",26),"R",27),"S",28),"T",29),"U",30),"V",31),"W",32),"X",33),"Y",34),"Z",35),39,12)),97)=1,"GOOD","BAD"),"Length incorrect"),"BAD"))</f>
        <v/>
      </c>
      <c r="CJ45" s="526" t="str">
        <f ca="1">IF(OR(AA45="",OFFSET(U45,0,3)=""),"",IF(SUMPRODUCT(--(ISNUMBER(SEARCH(Colonies,OFFSET(U45,0,3))))),"",IFERROR(IF(INDEX(IBAN!$A$3:$A$255,MATCH(LEFT(AA45,2),IBAN!$C$3:$C$255,0))=OFFSET(U45,0,3),"GOOD","BAD"),"BAD")))</f>
        <v/>
      </c>
      <c r="CK45" s="526" t="str">
        <f ca="1">IF(AB45="","",IFERROR(IF(VLOOKUP(OFFSET(U45,0,3),IBAN!$A$2:$N$255,14,FALSE)="","no criteria",IF(VLOOKUP(OFFSET(U45,0,3),IBAN!$A$2:$N$255,14,FALSE)=LEN(AB45),"GOOD",IF(OR(CO45="GOOD",CP45="GOOD"),"GOOD","BAD"))),""))</f>
        <v/>
      </c>
      <c r="CL45" s="527" t="str">
        <f ca="1">IF(BA45="","",IFERROR(IF(VLOOKUP(LEFT(BA45,2),IBAN!$C$2:$O$255,13,FALSE)=LEN(BA45),IF(MOD(CONCATENATE(MOD(CONCATENATE(MOD(CONCATENATE(MOD(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45, LEN(BA45) - 4) &amp; LEFT(BA45,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45, LEN(BA45) - 4) &amp; LEFT(BA45,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45, LEN(BA45) - 4) &amp; LEFT(BA45,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45, LEN(BA45) - 4) &amp; LEFT(BA45, 4)),"A",10),"B",11),"C",12),"D",13),"E",14),"F",15),"G",16),"H",17),"I",18),"J",19),"K",20),"L",21),"M",22),"N",23),"O",24),"P",25),"Q",26),"R",27),"S",28),"T",29),"U",30),"V",31),"W",32),"X",33),"Y",34),"Z",35),39,12)),97)=1,"GOOD","BAD"),"BAD"),"BAD"))</f>
        <v/>
      </c>
      <c r="CM45" s="527" t="str">
        <f ca="1">IF(OR(BA45="",AZ45=""),"",IF(SUMPRODUCT(--(ISNUMBER(SEARCH(Colonies,AZ45)))),"",IFERROR(IF(INDEX(IBAN!$A$3:$A$255,MATCH(LEFT(BA45,2),IBAN!$C$3:$C$255,0))=AZ45,"GOOD","BAD"),"BAD")))</f>
        <v/>
      </c>
      <c r="CN45" s="527" t="str">
        <f ca="1">IF(BB45="","",IFERROR(IF(VLOOKUP(AZ45,IBAN!$A$2:$N$255,14,FALSE)="","no criteria",IF(VLOOKUP(AZ45,IBAN!$A$2:$N$255,14,FALSE)=LEN(BB45),"GOOD","BAD")),""))</f>
        <v/>
      </c>
      <c r="CO45" s="526" t="str">
        <f t="shared" ca="1" si="18"/>
        <v/>
      </c>
      <c r="CP45" s="526" t="str">
        <f t="shared" ca="1" si="19"/>
        <v/>
      </c>
      <c r="CQ45" s="346"/>
      <c r="CR45" s="539"/>
    </row>
    <row r="46" spans="1:96" s="541" customFormat="1" x14ac:dyDescent="0.2">
      <c r="A46" s="534"/>
      <c r="B46" s="534"/>
      <c r="C46" s="534"/>
      <c r="D46" s="534"/>
      <c r="E46" s="534"/>
      <c r="F46" s="534"/>
      <c r="G46" s="155"/>
      <c r="H46" s="141" t="str">
        <f>IF('Supplier Details'!I46="","",'Supplier Details'!I46)</f>
        <v/>
      </c>
      <c r="I46" s="141"/>
      <c r="J46" s="142" t="str">
        <f>IF('Supplier Details'!K46="","",'Supplier Details'!K46)</f>
        <v/>
      </c>
      <c r="K46" s="143" t="str">
        <f ca="1">IF(OFFSET('Supplier Details'!J46,0,2)="","",UPPER(OFFSET('Supplier Details'!J46,0,2)))</f>
        <v/>
      </c>
      <c r="L46" s="142" t="str">
        <f ca="1">IF(OFFSET('Supplier Details'!J46,0,3)="","",OFFSET('Supplier Details'!J46,0,3))</f>
        <v/>
      </c>
      <c r="M46" s="341"/>
      <c r="N46" s="141"/>
      <c r="O46" s="142" t="str">
        <f>IF('Supplier Details'!Y46="","",'Supplier Details'!Y46)</f>
        <v/>
      </c>
      <c r="P46" s="129" t="str">
        <f ca="1">IF(OFFSET('Supplier Details'!X46,0,4)="","",OFFSET('Supplier Details'!X46,0,4))</f>
        <v/>
      </c>
      <c r="Q46" s="129" t="str">
        <f>IF('Supplier Details'!V46="","",'Supplier Details'!V46)</f>
        <v/>
      </c>
      <c r="R46" s="129" t="str">
        <f ca="1">IF(OFFSET('Supplier Details'!X46,0,6)="","",OFFSET('Supplier Details'!X46,0,6))</f>
        <v/>
      </c>
      <c r="S46" s="144" t="str">
        <f>IF('Supplier Details'!AA46="","",'Supplier Details'!AA46)</f>
        <v/>
      </c>
      <c r="T46" s="341"/>
      <c r="U46" s="145"/>
      <c r="V46" s="149"/>
      <c r="W46" s="149"/>
      <c r="X46" s="129" t="str">
        <f t="shared" ca="1" si="4"/>
        <v/>
      </c>
      <c r="Y46" s="147"/>
      <c r="Z46" s="147" t="str">
        <f ca="1">IF(AA46="","",IFERROR(IF(VLOOKUP(LEFT(AA46,2),IBAN!$C$2:$O$255,13,FALSE)=LEN(AA46),IFERROR(MID(AA46,VLOOKUP(LEFT(AA46,2),IBAN!$C$2:$O$255,11,FALSE),VLOOKUP(LEFT(AA46,2),IBAN!$C$2:$O$255,12,FALSE)),""),""),"IBAN is incorrect"))</f>
        <v/>
      </c>
      <c r="AA46" s="152" t="str">
        <f t="shared" ca="1" si="7"/>
        <v/>
      </c>
      <c r="AB46" s="152" t="str">
        <f t="shared" ca="1" si="8"/>
        <v/>
      </c>
      <c r="AC46" s="143"/>
      <c r="AD46" s="342" t="str">
        <f ca="1">IF(OFFSET(U46,0,3)="","",IFERROR(IF(VLOOKUP(OFFSET(U46,0,3),IBAN!$A$3:$S$255,19,FALSE)="Y",CONCATENATE(BG46,BH46),IF(VLOOKUP(OFFSET(U46,0,3),IBAN!$A$3:$X$255,24,FALSE)="","",VLOOKUP(OFFSET(U46,0,3),IBAN!$A$3:$X$255,24,FALSE))),""))</f>
        <v/>
      </c>
      <c r="AE46" s="143"/>
      <c r="AF46" s="143"/>
      <c r="AG46" s="147"/>
      <c r="AH46" s="149"/>
      <c r="AI46" s="145" t="str">
        <f>IF('Supplier Details'!AS46="","",'Supplier Details'!AS46)</f>
        <v/>
      </c>
      <c r="AJ46" s="145"/>
      <c r="AK46" s="343" t="str">
        <f ca="1">IFERROR(IF(OFFSET(U46,0,3)="","",IF(ISBLANK(VLOOKUP(OFFSET(U46,0,3),IBAN!$A$3:$AC$255,27,FALSE)),"",VLOOKUP(OFFSET(U46,0,3),IBAN!$A$3:$AC$255,27,FALSE))),"")</f>
        <v/>
      </c>
      <c r="AL46" s="147" t="str">
        <f ca="1">IFERROR(IF(OFFSET(U46,0,3)="","",IF(ISBLANK(VLOOKUP(OFFSET(U46,0,3),IBAN!$A$3:$AC$255,28,FALSE)),"",VLOOKUP(OFFSET(U46,0,3),IBAN!$A$3:$AC$255,28,FALSE))),"")</f>
        <v/>
      </c>
      <c r="AM46" s="143"/>
      <c r="AN46" s="147"/>
      <c r="AO46" s="147"/>
      <c r="AP46" s="344" t="str">
        <f ca="1">IF(AA46="","",IFERROR(MID(AA46,VLOOKUP(LEFT(AA46,2),IBAN!$C$2:$Q$255,14,FALSE),VLOOKUP(LEFT(AA46,2),IBAN!$C$2:$Q$255,15,FALSE)),""))</f>
        <v/>
      </c>
      <c r="AQ46" s="150"/>
      <c r="AR46" s="151"/>
      <c r="AS46" s="344"/>
      <c r="AT46" s="152" t="str">
        <f t="shared" ca="1" si="9"/>
        <v/>
      </c>
      <c r="AU46" s="152" t="str">
        <f t="shared" ca="1" si="10"/>
        <v/>
      </c>
      <c r="AV46" s="136"/>
      <c r="AW46" s="210"/>
      <c r="AX46" s="150" t="str">
        <f t="shared" si="11"/>
        <v/>
      </c>
      <c r="AY46" s="344"/>
      <c r="AZ46" s="136" t="str">
        <f ca="1">IF(OFFSET(AZ46,0,-12)="","",IFERROR(VLOOKUP(MID(OFFSET(AZ46,0,-12),5,2),Lists!$A$3:$B$256,2,FALSE),"incorrect Swift/BIC"))</f>
        <v/>
      </c>
      <c r="BA46" s="152" t="str">
        <f ca="1">IF(COUNTIF(Lists!A36:A288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46,0,-12),CHAR(32),""),CHAR(33),""),CHAR(34),""),CHAR(35),""),CHAR(36),""),CHAR(37),""),CHAR(38),""),CHAR(39),""),CHAR(40),""),CHAR(41),""),CHAR(42),""),CHAR(43),""),CHAR(44),""),CHAR(45),""),CHAR(46),""),CHAR(47),""),CHAR(58),""),CHAR(59),""),CHAR(60),""),CHAR(61),""),CHAR(62),""),CHAR(63),""),CHAR(64),""),CHAR(91),""),CHAR(92),""),CHAR(93),""),CHAR(94),""),CHAR(95),""),CHAR(96),""),CHAR(123),""),CHAR(124),""),CHAR(125),""),CHAR(126),""),CHAR(150),""),CHAR(160),""))),"")</f>
        <v/>
      </c>
      <c r="BB46" s="152" t="str">
        <f ca="1">IF(BA46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46,0,-13),CHAR(32),""),CHAR(33),""),CHAR(34),""),CHAR(35),""),CHAR(36),""),CHAR(37),""),CHAR(38),""),CHAR(39),""),CHAR(40),""),CHAR(41),""),CHAR(42),""),CHAR(43),""),CHAR(44),""),CHAR(45),""),CHAR(46),""),CHAR(47),""),CHAR(58),""),CHAR(59),""),CHAR(60),""),CHAR(61),""),CHAR(62),""),CHAR(63),""),CHAR(64),""),CHAR(91),""),CHAR(92),""),CHAR(93),""),CHAR(94),""),CHAR(95),""),CHAR(96),""),CHAR(123),""),CHAR(124),""),CHAR(125),""),CHAR(126),""),CHAR(150),""),CHAR(160),""))),
IFERROR(IF(VLOOKUP(LEFT(BA46,2),IBAN!$C$2:$O$255,13,FALSE)=LEN(BA46),IFERROR(MID(BA46,VLOOKUP(LEFT(BA46,2),IBAN!$C$2:$O$255,11,FALSE),VLOOKUP(LEFT(BA46,2),IBAN!$C$2:$O$255,12,FALSE)),""),"IBAN is incorrect"),"IBAN is incorrect"))</f>
        <v/>
      </c>
      <c r="BC46" s="210"/>
      <c r="BD46" s="136"/>
      <c r="BE46" s="136"/>
      <c r="BF46" s="152" t="str">
        <f t="shared" ca="1" si="12"/>
        <v/>
      </c>
      <c r="BG46" s="345" t="str">
        <f ca="1">IF(OFFSET(U46,0,3)="","",IFERROR(
IF(VLOOKUP(OFFSET(U46,0,3),IBAN!$A$3:$S$255,19,FALSE)="Y",
  IF(VLOOKUP(OFFSET(U46,0,3),IBAN!$A$3:$C$255,2,FALSE)="Y",
      IF(AA46="","",IF(VLOOKUP(LEFT(AA46,2),IBAN!$C$2:$O$255,13,FALSE)=LEN(AA46),MID(AA46,VLOOKUP(LEFT(AA46,2),IBAN!$C$2:$O$255,6,FALSE),VLOOKUP(LEFT(AA46,2),IBAN!$C$2:$O$255,7,FALSE)),"IBAN is incorrect")),
      IF(AB46="","",MID(AB46,VLOOKUP(OFFSET(U46,0,3), IBAN!$A$3:$O$255,8,FALSE), VLOOKUP(OFFSET(U46,0,3), IBAN!$A$3:$O$255,9,FALSE)))),
  MID(UPPER(CLEAN(SUBSTITUTE(SUBSTITUTE(SUBSTITUTE(SUBSTITUTE(SUBSTITUTE(SUBSTITUTE(SUBSTITUTE(SUBSTITUTE(SUBSTITUTE(SUBSTITUTE(OFFSET(U46,0,9)," ",""),"-",""),"–",""),".",""),"/",""),"_",""),"&amp;",""),"+",""),":",""),";",""))),VLOOKUP(OFFSET(U46,0,3),IBAN!$A$3:$W$255,20,FALSE),VLOOKUP(OFFSET(U46,0,3),IBAN!$A$3:$W$255,21,FALSE))),
""))</f>
        <v/>
      </c>
      <c r="BH46" s="152" t="str">
        <f ca="1">IF(OFFSET(U46,0,3)="","",IFERROR(
IF(VLOOKUP(OFFSET(U46,0,3),IBAN!$A$3:$S$255,19,FALSE)="Y",
  IF(VLOOKUP(OFFSET(U46,0,3),IBAN!$A$3:$C$255,2,FALSE)="Y",
      IF(AA46="","",IF(VLOOKUP(LEFT(AA46,2),IBAN!$C$2:$O$255,13,FALSE)=LEN(AA46),MID(AA46,VLOOKUP(LEFT(AA46,2),IBAN!$C$2:$O$255,8,FALSE),VLOOKUP(LEFT(AA46,2),IBAN!$C$2:$O$255,9,FALSE)),"")),
      IF(AB46="","",MID(AB46,VLOOKUP(OFFSET(U46,0,3), IBAN!$A$3:$O$255,10,FALSE), VLOOKUP(OFFSET(U46,0,3), IBAN!$A$3:$O$255,11,FALSE)))),
  IFERROR(MID(UPPER(CLEAN(SUBSTITUTE(SUBSTITUTE(SUBSTITUTE(SUBSTITUTE(SUBSTITUTE(SUBSTITUTE(SUBSTITUTE(SUBSTITUTE(SUBSTITUTE(SUBSTITUTE(OFFSET(U46,0,9)," ",""),"-",""),"–",""),".",""),"/",""),"_",""),"&amp;",""),"+",""),":",""),";",""))),VLOOKUP(OFFSET(U46,0,3),IBAN!$A$3:$W$255,22,FALSE),VLOOKUP(OFFSET(U46,0,3),IBAN!$A$3:$W$255,23,FALSE)),
        UPPER(CLEAN(SUBSTITUTE(SUBSTITUTE(SUBSTITUTE(SUBSTITUTE(SUBSTITUTE(SUBSTITUTE(SUBSTITUTE(SUBSTITUTE(SUBSTITUTE(SUBSTITUTE(OFFSET(U46,0,9)," ",""),"-",""),"–",""),".",""),"/",""),"_",""),"&amp;",""),"+",""),":",""),";",""))))),
""))</f>
        <v/>
      </c>
      <c r="BI46" s="152" t="str">
        <f t="shared" ca="1" si="13"/>
        <v/>
      </c>
      <c r="BJ46" s="152" t="str">
        <f t="shared" ca="1" si="14"/>
        <v/>
      </c>
      <c r="BK46" s="150"/>
      <c r="BL46" s="152" t="str">
        <f t="shared" ca="1" si="15"/>
        <v/>
      </c>
      <c r="BM46" s="152"/>
      <c r="BN46" s="136"/>
      <c r="BO46" s="136"/>
      <c r="BP46" s="152"/>
      <c r="BQ46" s="136"/>
      <c r="BR46" s="136" t="str">
        <f t="shared" ca="1" si="0"/>
        <v/>
      </c>
      <c r="BS46" s="136"/>
      <c r="BT46" s="136"/>
      <c r="BU46" s="136"/>
      <c r="BV46" s="210"/>
      <c r="BW46" s="153"/>
      <c r="BX46" s="153"/>
      <c r="BY46" s="136"/>
      <c r="BZ46" s="136"/>
      <c r="CA46" s="136"/>
      <c r="CB46" s="136"/>
      <c r="CC46" s="136" t="str">
        <f t="shared" ca="1" si="5"/>
        <v/>
      </c>
      <c r="CD46" s="136" t="str">
        <f t="shared" ca="1" si="6"/>
        <v/>
      </c>
      <c r="CE46" s="210"/>
      <c r="CF46" s="136" t="str">
        <f t="shared" ca="1" si="16"/>
        <v/>
      </c>
      <c r="CG46" s="136" t="str">
        <f t="shared" ca="1" si="17"/>
        <v/>
      </c>
      <c r="CH46" s="136"/>
      <c r="CI46" s="526" t="str">
        <f ca="1">IF(AA46="","",IFERROR(IF(VLOOKUP(LEFT(AA46,2),IBAN!$C$2:$O$255,13,FALSE)=LEN(AA46),IF(MOD(CONCATENATE(MOD(CONCATENATE(MOD(CONCATENATE(MOD(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46, LEN(AA46) - 4) &amp; LEFT(AA46,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46, LEN(AA46) - 4) &amp; LEFT(AA46,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46, LEN(AA46) - 4) &amp; LEFT(AA46,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46, LEN(AA46) - 4) &amp; LEFT(AA46, 4)),"A",10),"B",11),"C",12),"D",13),"E",14),"F",15),"G",16),"H",17),"I",18),"J",19),"K",20),"L",21),"M",22),"N",23),"O",24),"P",25),"Q",26),"R",27),"S",28),"T",29),"U",30),"V",31),"W",32),"X",33),"Y",34),"Z",35),39,12)),97)=1,"GOOD","BAD"),"Length incorrect"),"BAD"))</f>
        <v/>
      </c>
      <c r="CJ46" s="526" t="str">
        <f ca="1">IF(OR(AA46="",OFFSET(U46,0,3)=""),"",IF(SUMPRODUCT(--(ISNUMBER(SEARCH(Colonies,OFFSET(U46,0,3))))),"",IFERROR(IF(INDEX(IBAN!$A$3:$A$255,MATCH(LEFT(AA46,2),IBAN!$C$3:$C$255,0))=OFFSET(U46,0,3),"GOOD","BAD"),"BAD")))</f>
        <v/>
      </c>
      <c r="CK46" s="526" t="str">
        <f ca="1">IF(AB46="","",IFERROR(IF(VLOOKUP(OFFSET(U46,0,3),IBAN!$A$2:$N$255,14,FALSE)="","no criteria",IF(VLOOKUP(OFFSET(U46,0,3),IBAN!$A$2:$N$255,14,FALSE)=LEN(AB46),"GOOD",IF(OR(CO46="GOOD",CP46="GOOD"),"GOOD","BAD"))),""))</f>
        <v/>
      </c>
      <c r="CL46" s="527" t="str">
        <f ca="1">IF(BA46="","",IFERROR(IF(VLOOKUP(LEFT(BA46,2),IBAN!$C$2:$O$255,13,FALSE)=LEN(BA46),IF(MOD(CONCATENATE(MOD(CONCATENATE(MOD(CONCATENATE(MOD(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46, LEN(BA46) - 4) &amp; LEFT(BA46,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46, LEN(BA46) - 4) &amp; LEFT(BA46,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46, LEN(BA46) - 4) &amp; LEFT(BA46,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46, LEN(BA46) - 4) &amp; LEFT(BA46, 4)),"A",10),"B",11),"C",12),"D",13),"E",14),"F",15),"G",16),"H",17),"I",18),"J",19),"K",20),"L",21),"M",22),"N",23),"O",24),"P",25),"Q",26),"R",27),"S",28),"T",29),"U",30),"V",31),"W",32),"X",33),"Y",34),"Z",35),39,12)),97)=1,"GOOD","BAD"),"BAD"),"BAD"))</f>
        <v/>
      </c>
      <c r="CM46" s="527" t="str">
        <f ca="1">IF(OR(BA46="",AZ46=""),"",IF(SUMPRODUCT(--(ISNUMBER(SEARCH(Colonies,AZ46)))),"",IFERROR(IF(INDEX(IBAN!$A$3:$A$255,MATCH(LEFT(BA46,2),IBAN!$C$3:$C$255,0))=AZ46,"GOOD","BAD"),"BAD")))</f>
        <v/>
      </c>
      <c r="CN46" s="527" t="str">
        <f ca="1">IF(BB46="","",IFERROR(IF(VLOOKUP(AZ46,IBAN!$A$2:$N$255,14,FALSE)="","no criteria",IF(VLOOKUP(AZ46,IBAN!$A$2:$N$255,14,FALSE)=LEN(BB46),"GOOD","BAD")),""))</f>
        <v/>
      </c>
      <c r="CO46" s="526" t="str">
        <f t="shared" ca="1" si="18"/>
        <v/>
      </c>
      <c r="CP46" s="526" t="str">
        <f t="shared" ca="1" si="19"/>
        <v/>
      </c>
      <c r="CQ46" s="346"/>
      <c r="CR46" s="539"/>
    </row>
    <row r="47" spans="1:96" s="541" customFormat="1" x14ac:dyDescent="0.2">
      <c r="A47" s="534"/>
      <c r="B47" s="534"/>
      <c r="C47" s="534"/>
      <c r="D47" s="534"/>
      <c r="E47" s="534"/>
      <c r="F47" s="534"/>
      <c r="G47" s="155"/>
      <c r="H47" s="141" t="str">
        <f>IF('Supplier Details'!I47="","",'Supplier Details'!I47)</f>
        <v/>
      </c>
      <c r="I47" s="141"/>
      <c r="J47" s="142" t="str">
        <f>IF('Supplier Details'!K47="","",'Supplier Details'!K47)</f>
        <v/>
      </c>
      <c r="K47" s="143" t="str">
        <f ca="1">IF(OFFSET('Supplier Details'!J47,0,2)="","",UPPER(OFFSET('Supplier Details'!J47,0,2)))</f>
        <v/>
      </c>
      <c r="L47" s="142" t="str">
        <f ca="1">IF(OFFSET('Supplier Details'!J47,0,3)="","",OFFSET('Supplier Details'!J47,0,3))</f>
        <v/>
      </c>
      <c r="M47" s="341"/>
      <c r="N47" s="141"/>
      <c r="O47" s="142" t="str">
        <f>IF('Supplier Details'!Y47="","",'Supplier Details'!Y47)</f>
        <v/>
      </c>
      <c r="P47" s="129" t="str">
        <f ca="1">IF(OFFSET('Supplier Details'!X47,0,4)="","",OFFSET('Supplier Details'!X47,0,4))</f>
        <v/>
      </c>
      <c r="Q47" s="129" t="str">
        <f>IF('Supplier Details'!V47="","",'Supplier Details'!V47)</f>
        <v/>
      </c>
      <c r="R47" s="129" t="str">
        <f ca="1">IF(OFFSET('Supplier Details'!X47,0,6)="","",OFFSET('Supplier Details'!X47,0,6))</f>
        <v/>
      </c>
      <c r="S47" s="144" t="str">
        <f>IF('Supplier Details'!AA47="","",'Supplier Details'!AA47)</f>
        <v/>
      </c>
      <c r="T47" s="341"/>
      <c r="U47" s="145"/>
      <c r="V47" s="149"/>
      <c r="W47" s="149"/>
      <c r="X47" s="129" t="str">
        <f t="shared" ca="1" si="4"/>
        <v/>
      </c>
      <c r="Y47" s="147"/>
      <c r="Z47" s="147" t="str">
        <f ca="1">IF(AA47="","",IFERROR(IF(VLOOKUP(LEFT(AA47,2),IBAN!$C$2:$O$255,13,FALSE)=LEN(AA47),IFERROR(MID(AA47,VLOOKUP(LEFT(AA47,2),IBAN!$C$2:$O$255,11,FALSE),VLOOKUP(LEFT(AA47,2),IBAN!$C$2:$O$255,12,FALSE)),""),""),"IBAN is incorrect"))</f>
        <v/>
      </c>
      <c r="AA47" s="152" t="str">
        <f t="shared" ca="1" si="7"/>
        <v/>
      </c>
      <c r="AB47" s="152" t="str">
        <f t="shared" ca="1" si="8"/>
        <v/>
      </c>
      <c r="AC47" s="143"/>
      <c r="AD47" s="342" t="str">
        <f ca="1">IF(OFFSET(U47,0,3)="","",IFERROR(IF(VLOOKUP(OFFSET(U47,0,3),IBAN!$A$3:$S$255,19,FALSE)="Y",CONCATENATE(BG47,BH47),IF(VLOOKUP(OFFSET(U47,0,3),IBAN!$A$3:$X$255,24,FALSE)="","",VLOOKUP(OFFSET(U47,0,3),IBAN!$A$3:$X$255,24,FALSE))),""))</f>
        <v/>
      </c>
      <c r="AE47" s="143"/>
      <c r="AF47" s="143"/>
      <c r="AG47" s="147"/>
      <c r="AH47" s="149"/>
      <c r="AI47" s="145" t="str">
        <f>IF('Supplier Details'!AS47="","",'Supplier Details'!AS47)</f>
        <v/>
      </c>
      <c r="AJ47" s="145"/>
      <c r="AK47" s="343" t="str">
        <f ca="1">IFERROR(IF(OFFSET(U47,0,3)="","",IF(ISBLANK(VLOOKUP(OFFSET(U47,0,3),IBAN!$A$3:$AC$255,27,FALSE)),"",VLOOKUP(OFFSET(U47,0,3),IBAN!$A$3:$AC$255,27,FALSE))),"")</f>
        <v/>
      </c>
      <c r="AL47" s="147" t="str">
        <f ca="1">IFERROR(IF(OFFSET(U47,0,3)="","",IF(ISBLANK(VLOOKUP(OFFSET(U47,0,3),IBAN!$A$3:$AC$255,28,FALSE)),"",VLOOKUP(OFFSET(U47,0,3),IBAN!$A$3:$AC$255,28,FALSE))),"")</f>
        <v/>
      </c>
      <c r="AM47" s="143"/>
      <c r="AN47" s="147"/>
      <c r="AO47" s="147"/>
      <c r="AP47" s="344" t="str">
        <f ca="1">IF(AA47="","",IFERROR(MID(AA47,VLOOKUP(LEFT(AA47,2),IBAN!$C$2:$Q$255,14,FALSE),VLOOKUP(LEFT(AA47,2),IBAN!$C$2:$Q$255,15,FALSE)),""))</f>
        <v/>
      </c>
      <c r="AQ47" s="150"/>
      <c r="AR47" s="151"/>
      <c r="AS47" s="344"/>
      <c r="AT47" s="152" t="str">
        <f t="shared" ca="1" si="9"/>
        <v/>
      </c>
      <c r="AU47" s="152" t="str">
        <f t="shared" ca="1" si="10"/>
        <v/>
      </c>
      <c r="AV47" s="136"/>
      <c r="AW47" s="210"/>
      <c r="AX47" s="150" t="str">
        <f t="shared" si="11"/>
        <v/>
      </c>
      <c r="AY47" s="344"/>
      <c r="AZ47" s="136" t="str">
        <f ca="1">IF(OFFSET(AZ47,0,-12)="","",IFERROR(VLOOKUP(MID(OFFSET(AZ47,0,-12),5,2),Lists!$A$3:$B$256,2,FALSE),"incorrect Swift/BIC"))</f>
        <v/>
      </c>
      <c r="BA47" s="152" t="str">
        <f ca="1">IF(COUNTIF(Lists!A37:A289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47,0,-12),CHAR(32),""),CHAR(33),""),CHAR(34),""),CHAR(35),""),CHAR(36),""),CHAR(37),""),CHAR(38),""),CHAR(39),""),CHAR(40),""),CHAR(41),""),CHAR(42),""),CHAR(43),""),CHAR(44),""),CHAR(45),""),CHAR(46),""),CHAR(47),""),CHAR(58),""),CHAR(59),""),CHAR(60),""),CHAR(61),""),CHAR(62),""),CHAR(63),""),CHAR(64),""),CHAR(91),""),CHAR(92),""),CHAR(93),""),CHAR(94),""),CHAR(95),""),CHAR(96),""),CHAR(123),""),CHAR(124),""),CHAR(125),""),CHAR(126),""),CHAR(150),""),CHAR(160),""))),"")</f>
        <v/>
      </c>
      <c r="BB47" s="152" t="str">
        <f ca="1">IF(BA47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47,0,-13),CHAR(32),""),CHAR(33),""),CHAR(34),""),CHAR(35),""),CHAR(36),""),CHAR(37),""),CHAR(38),""),CHAR(39),""),CHAR(40),""),CHAR(41),""),CHAR(42),""),CHAR(43),""),CHAR(44),""),CHAR(45),""),CHAR(46),""),CHAR(47),""),CHAR(58),""),CHAR(59),""),CHAR(60),""),CHAR(61),""),CHAR(62),""),CHAR(63),""),CHAR(64),""),CHAR(91),""),CHAR(92),""),CHAR(93),""),CHAR(94),""),CHAR(95),""),CHAR(96),""),CHAR(123),""),CHAR(124),""),CHAR(125),""),CHAR(126),""),CHAR(150),""),CHAR(160),""))),
IFERROR(IF(VLOOKUP(LEFT(BA47,2),IBAN!$C$2:$O$255,13,FALSE)=LEN(BA47),IFERROR(MID(BA47,VLOOKUP(LEFT(BA47,2),IBAN!$C$2:$O$255,11,FALSE),VLOOKUP(LEFT(BA47,2),IBAN!$C$2:$O$255,12,FALSE)),""),"IBAN is incorrect"),"IBAN is incorrect"))</f>
        <v/>
      </c>
      <c r="BC47" s="210"/>
      <c r="BD47" s="136"/>
      <c r="BE47" s="136"/>
      <c r="BF47" s="152" t="str">
        <f t="shared" ca="1" si="12"/>
        <v/>
      </c>
      <c r="BG47" s="345" t="str">
        <f ca="1">IF(OFFSET(U47,0,3)="","",IFERROR(
IF(VLOOKUP(OFFSET(U47,0,3),IBAN!$A$3:$S$255,19,FALSE)="Y",
  IF(VLOOKUP(OFFSET(U47,0,3),IBAN!$A$3:$C$255,2,FALSE)="Y",
      IF(AA47="","",IF(VLOOKUP(LEFT(AA47,2),IBAN!$C$2:$O$255,13,FALSE)=LEN(AA47),MID(AA47,VLOOKUP(LEFT(AA47,2),IBAN!$C$2:$O$255,6,FALSE),VLOOKUP(LEFT(AA47,2),IBAN!$C$2:$O$255,7,FALSE)),"IBAN is incorrect")),
      IF(AB47="","",MID(AB47,VLOOKUP(OFFSET(U47,0,3), IBAN!$A$3:$O$255,8,FALSE), VLOOKUP(OFFSET(U47,0,3), IBAN!$A$3:$O$255,9,FALSE)))),
  MID(UPPER(CLEAN(SUBSTITUTE(SUBSTITUTE(SUBSTITUTE(SUBSTITUTE(SUBSTITUTE(SUBSTITUTE(SUBSTITUTE(SUBSTITUTE(SUBSTITUTE(SUBSTITUTE(OFFSET(U47,0,9)," ",""),"-",""),"–",""),".",""),"/",""),"_",""),"&amp;",""),"+",""),":",""),";",""))),VLOOKUP(OFFSET(U47,0,3),IBAN!$A$3:$W$255,20,FALSE),VLOOKUP(OFFSET(U47,0,3),IBAN!$A$3:$W$255,21,FALSE))),
""))</f>
        <v/>
      </c>
      <c r="BH47" s="152" t="str">
        <f ca="1">IF(OFFSET(U47,0,3)="","",IFERROR(
IF(VLOOKUP(OFFSET(U47,0,3),IBAN!$A$3:$S$255,19,FALSE)="Y",
  IF(VLOOKUP(OFFSET(U47,0,3),IBAN!$A$3:$C$255,2,FALSE)="Y",
      IF(AA47="","",IF(VLOOKUP(LEFT(AA47,2),IBAN!$C$2:$O$255,13,FALSE)=LEN(AA47),MID(AA47,VLOOKUP(LEFT(AA47,2),IBAN!$C$2:$O$255,8,FALSE),VLOOKUP(LEFT(AA47,2),IBAN!$C$2:$O$255,9,FALSE)),"")),
      IF(AB47="","",MID(AB47,VLOOKUP(OFFSET(U47,0,3), IBAN!$A$3:$O$255,10,FALSE), VLOOKUP(OFFSET(U47,0,3), IBAN!$A$3:$O$255,11,FALSE)))),
  IFERROR(MID(UPPER(CLEAN(SUBSTITUTE(SUBSTITUTE(SUBSTITUTE(SUBSTITUTE(SUBSTITUTE(SUBSTITUTE(SUBSTITUTE(SUBSTITUTE(SUBSTITUTE(SUBSTITUTE(OFFSET(U47,0,9)," ",""),"-",""),"–",""),".",""),"/",""),"_",""),"&amp;",""),"+",""),":",""),";",""))),VLOOKUP(OFFSET(U47,0,3),IBAN!$A$3:$W$255,22,FALSE),VLOOKUP(OFFSET(U47,0,3),IBAN!$A$3:$W$255,23,FALSE)),
        UPPER(CLEAN(SUBSTITUTE(SUBSTITUTE(SUBSTITUTE(SUBSTITUTE(SUBSTITUTE(SUBSTITUTE(SUBSTITUTE(SUBSTITUTE(SUBSTITUTE(SUBSTITUTE(OFFSET(U47,0,9)," ",""),"-",""),"–",""),".",""),"/",""),"_",""),"&amp;",""),"+",""),":",""),";",""))))),
""))</f>
        <v/>
      </c>
      <c r="BI47" s="152" t="str">
        <f t="shared" ca="1" si="13"/>
        <v/>
      </c>
      <c r="BJ47" s="152" t="str">
        <f t="shared" ca="1" si="14"/>
        <v/>
      </c>
      <c r="BK47" s="150"/>
      <c r="BL47" s="152" t="str">
        <f t="shared" ca="1" si="15"/>
        <v/>
      </c>
      <c r="BM47" s="152"/>
      <c r="BN47" s="136"/>
      <c r="BO47" s="136"/>
      <c r="BP47" s="152"/>
      <c r="BQ47" s="136"/>
      <c r="BR47" s="136" t="str">
        <f t="shared" ca="1" si="0"/>
        <v/>
      </c>
      <c r="BS47" s="136"/>
      <c r="BT47" s="136"/>
      <c r="BU47" s="136"/>
      <c r="BV47" s="210"/>
      <c r="BW47" s="153"/>
      <c r="BX47" s="153"/>
      <c r="BY47" s="136"/>
      <c r="BZ47" s="136"/>
      <c r="CA47" s="136"/>
      <c r="CB47" s="136"/>
      <c r="CC47" s="136" t="str">
        <f t="shared" ca="1" si="5"/>
        <v/>
      </c>
      <c r="CD47" s="136" t="str">
        <f t="shared" ca="1" si="6"/>
        <v/>
      </c>
      <c r="CE47" s="210"/>
      <c r="CF47" s="136" t="str">
        <f t="shared" ca="1" si="16"/>
        <v/>
      </c>
      <c r="CG47" s="136" t="str">
        <f t="shared" ca="1" si="17"/>
        <v/>
      </c>
      <c r="CH47" s="136"/>
      <c r="CI47" s="526" t="str">
        <f ca="1">IF(AA47="","",IFERROR(IF(VLOOKUP(LEFT(AA47,2),IBAN!$C$2:$O$255,13,FALSE)=LEN(AA47),IF(MOD(CONCATENATE(MOD(CONCATENATE(MOD(CONCATENATE(MOD(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47, LEN(AA47) - 4) &amp; LEFT(AA47,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47, LEN(AA47) - 4) &amp; LEFT(AA47,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47, LEN(AA47) - 4) &amp; LEFT(AA47,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47, LEN(AA47) - 4) &amp; LEFT(AA47, 4)),"A",10),"B",11),"C",12),"D",13),"E",14),"F",15),"G",16),"H",17),"I",18),"J",19),"K",20),"L",21),"M",22),"N",23),"O",24),"P",25),"Q",26),"R",27),"S",28),"T",29),"U",30),"V",31),"W",32),"X",33),"Y",34),"Z",35),39,12)),97)=1,"GOOD","BAD"),"Length incorrect"),"BAD"))</f>
        <v/>
      </c>
      <c r="CJ47" s="526" t="str">
        <f ca="1">IF(OR(AA47="",OFFSET(U47,0,3)=""),"",IF(SUMPRODUCT(--(ISNUMBER(SEARCH(Colonies,OFFSET(U47,0,3))))),"",IFERROR(IF(INDEX(IBAN!$A$3:$A$255,MATCH(LEFT(AA47,2),IBAN!$C$3:$C$255,0))=OFFSET(U47,0,3),"GOOD","BAD"),"BAD")))</f>
        <v/>
      </c>
      <c r="CK47" s="526" t="str">
        <f ca="1">IF(AB47="","",IFERROR(IF(VLOOKUP(OFFSET(U47,0,3),IBAN!$A$2:$N$255,14,FALSE)="","no criteria",IF(VLOOKUP(OFFSET(U47,0,3),IBAN!$A$2:$N$255,14,FALSE)=LEN(AB47),"GOOD",IF(OR(CO47="GOOD",CP47="GOOD"),"GOOD","BAD"))),""))</f>
        <v/>
      </c>
      <c r="CL47" s="527" t="str">
        <f ca="1">IF(BA47="","",IFERROR(IF(VLOOKUP(LEFT(BA47,2),IBAN!$C$2:$O$255,13,FALSE)=LEN(BA47),IF(MOD(CONCATENATE(MOD(CONCATENATE(MOD(CONCATENATE(MOD(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47, LEN(BA47) - 4) &amp; LEFT(BA47,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47, LEN(BA47) - 4) &amp; LEFT(BA47,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47, LEN(BA47) - 4) &amp; LEFT(BA47,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47, LEN(BA47) - 4) &amp; LEFT(BA47, 4)),"A",10),"B",11),"C",12),"D",13),"E",14),"F",15),"G",16),"H",17),"I",18),"J",19),"K",20),"L",21),"M",22),"N",23),"O",24),"P",25),"Q",26),"R",27),"S",28),"T",29),"U",30),"V",31),"W",32),"X",33),"Y",34),"Z",35),39,12)),97)=1,"GOOD","BAD"),"BAD"),"BAD"))</f>
        <v/>
      </c>
      <c r="CM47" s="527" t="str">
        <f ca="1">IF(OR(BA47="",AZ47=""),"",IF(SUMPRODUCT(--(ISNUMBER(SEARCH(Colonies,AZ47)))),"",IFERROR(IF(INDEX(IBAN!$A$3:$A$255,MATCH(LEFT(BA47,2),IBAN!$C$3:$C$255,0))=AZ47,"GOOD","BAD"),"BAD")))</f>
        <v/>
      </c>
      <c r="CN47" s="527" t="str">
        <f ca="1">IF(BB47="","",IFERROR(IF(VLOOKUP(AZ47,IBAN!$A$2:$N$255,14,FALSE)="","no criteria",IF(VLOOKUP(AZ47,IBAN!$A$2:$N$255,14,FALSE)=LEN(BB47),"GOOD","BAD")),""))</f>
        <v/>
      </c>
      <c r="CO47" s="526" t="str">
        <f t="shared" ca="1" si="18"/>
        <v/>
      </c>
      <c r="CP47" s="526" t="str">
        <f t="shared" ca="1" si="19"/>
        <v/>
      </c>
      <c r="CQ47" s="346"/>
      <c r="CR47" s="539"/>
    </row>
    <row r="48" spans="1:96" s="541" customFormat="1" x14ac:dyDescent="0.2">
      <c r="A48" s="534"/>
      <c r="B48" s="534"/>
      <c r="C48" s="534"/>
      <c r="D48" s="534"/>
      <c r="E48" s="534"/>
      <c r="F48" s="534"/>
      <c r="G48" s="155"/>
      <c r="H48" s="141" t="str">
        <f>IF('Supplier Details'!I48="","",'Supplier Details'!I48)</f>
        <v/>
      </c>
      <c r="I48" s="141"/>
      <c r="J48" s="142" t="str">
        <f>IF('Supplier Details'!K48="","",'Supplier Details'!K48)</f>
        <v/>
      </c>
      <c r="K48" s="143" t="str">
        <f ca="1">IF(OFFSET('Supplier Details'!J48,0,2)="","",UPPER(OFFSET('Supplier Details'!J48,0,2)))</f>
        <v/>
      </c>
      <c r="L48" s="142" t="str">
        <f ca="1">IF(OFFSET('Supplier Details'!J48,0,3)="","",OFFSET('Supplier Details'!J48,0,3))</f>
        <v/>
      </c>
      <c r="M48" s="341"/>
      <c r="N48" s="141"/>
      <c r="O48" s="142" t="str">
        <f>IF('Supplier Details'!Y48="","",'Supplier Details'!Y48)</f>
        <v/>
      </c>
      <c r="P48" s="129" t="str">
        <f ca="1">IF(OFFSET('Supplier Details'!X48,0,4)="","",OFFSET('Supplier Details'!X48,0,4))</f>
        <v/>
      </c>
      <c r="Q48" s="129" t="str">
        <f>IF('Supplier Details'!V48="","",'Supplier Details'!V48)</f>
        <v/>
      </c>
      <c r="R48" s="129" t="str">
        <f ca="1">IF(OFFSET('Supplier Details'!X48,0,6)="","",OFFSET('Supplier Details'!X48,0,6))</f>
        <v/>
      </c>
      <c r="S48" s="144" t="str">
        <f>IF('Supplier Details'!AA48="","",'Supplier Details'!AA48)</f>
        <v/>
      </c>
      <c r="T48" s="341"/>
      <c r="U48" s="145"/>
      <c r="V48" s="149"/>
      <c r="W48" s="149"/>
      <c r="X48" s="129" t="str">
        <f t="shared" ca="1" si="4"/>
        <v/>
      </c>
      <c r="Y48" s="147"/>
      <c r="Z48" s="147" t="str">
        <f ca="1">IF(AA48="","",IFERROR(IF(VLOOKUP(LEFT(AA48,2),IBAN!$C$2:$O$255,13,FALSE)=LEN(AA48),IFERROR(MID(AA48,VLOOKUP(LEFT(AA48,2),IBAN!$C$2:$O$255,11,FALSE),VLOOKUP(LEFT(AA48,2),IBAN!$C$2:$O$255,12,FALSE)),""),""),"IBAN is incorrect"))</f>
        <v/>
      </c>
      <c r="AA48" s="152" t="str">
        <f t="shared" ca="1" si="7"/>
        <v/>
      </c>
      <c r="AB48" s="152" t="str">
        <f t="shared" ca="1" si="8"/>
        <v/>
      </c>
      <c r="AC48" s="143"/>
      <c r="AD48" s="342" t="str">
        <f ca="1">IF(OFFSET(U48,0,3)="","",IFERROR(IF(VLOOKUP(OFFSET(U48,0,3),IBAN!$A$3:$S$255,19,FALSE)="Y",CONCATENATE(BG48,BH48),IF(VLOOKUP(OFFSET(U48,0,3),IBAN!$A$3:$X$255,24,FALSE)="","",VLOOKUP(OFFSET(U48,0,3),IBAN!$A$3:$X$255,24,FALSE))),""))</f>
        <v/>
      </c>
      <c r="AE48" s="143"/>
      <c r="AF48" s="143"/>
      <c r="AG48" s="147"/>
      <c r="AH48" s="149"/>
      <c r="AI48" s="145" t="str">
        <f>IF('Supplier Details'!AS48="","",'Supplier Details'!AS48)</f>
        <v/>
      </c>
      <c r="AJ48" s="145"/>
      <c r="AK48" s="343" t="str">
        <f ca="1">IFERROR(IF(OFFSET(U48,0,3)="","",IF(ISBLANK(VLOOKUP(OFFSET(U48,0,3),IBAN!$A$3:$AC$255,27,FALSE)),"",VLOOKUP(OFFSET(U48,0,3),IBAN!$A$3:$AC$255,27,FALSE))),"")</f>
        <v/>
      </c>
      <c r="AL48" s="147" t="str">
        <f ca="1">IFERROR(IF(OFFSET(U48,0,3)="","",IF(ISBLANK(VLOOKUP(OFFSET(U48,0,3),IBAN!$A$3:$AC$255,28,FALSE)),"",VLOOKUP(OFFSET(U48,0,3),IBAN!$A$3:$AC$255,28,FALSE))),"")</f>
        <v/>
      </c>
      <c r="AM48" s="143"/>
      <c r="AN48" s="147"/>
      <c r="AO48" s="147"/>
      <c r="AP48" s="344" t="str">
        <f ca="1">IF(AA48="","",IFERROR(MID(AA48,VLOOKUP(LEFT(AA48,2),IBAN!$C$2:$Q$255,14,FALSE),VLOOKUP(LEFT(AA48,2),IBAN!$C$2:$Q$255,15,FALSE)),""))</f>
        <v/>
      </c>
      <c r="AQ48" s="150"/>
      <c r="AR48" s="151"/>
      <c r="AS48" s="344"/>
      <c r="AT48" s="152" t="str">
        <f t="shared" ca="1" si="9"/>
        <v/>
      </c>
      <c r="AU48" s="152" t="str">
        <f t="shared" ca="1" si="10"/>
        <v/>
      </c>
      <c r="AV48" s="136"/>
      <c r="AW48" s="210"/>
      <c r="AX48" s="150" t="str">
        <f t="shared" si="11"/>
        <v/>
      </c>
      <c r="AY48" s="344"/>
      <c r="AZ48" s="136" t="str">
        <f ca="1">IF(OFFSET(AZ48,0,-12)="","",IFERROR(VLOOKUP(MID(OFFSET(AZ48,0,-12),5,2),Lists!$A$3:$B$256,2,FALSE),"incorrect Swift/BIC"))</f>
        <v/>
      </c>
      <c r="BA48" s="152" t="str">
        <f ca="1">IF(COUNTIF(Lists!A38:A290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48,0,-12),CHAR(32),""),CHAR(33),""),CHAR(34),""),CHAR(35),""),CHAR(36),""),CHAR(37),""),CHAR(38),""),CHAR(39),""),CHAR(40),""),CHAR(41),""),CHAR(42),""),CHAR(43),""),CHAR(44),""),CHAR(45),""),CHAR(46),""),CHAR(47),""),CHAR(58),""),CHAR(59),""),CHAR(60),""),CHAR(61),""),CHAR(62),""),CHAR(63),""),CHAR(64),""),CHAR(91),""),CHAR(92),""),CHAR(93),""),CHAR(94),""),CHAR(95),""),CHAR(96),""),CHAR(123),""),CHAR(124),""),CHAR(125),""),CHAR(126),""),CHAR(150),""),CHAR(160),""))),"")</f>
        <v/>
      </c>
      <c r="BB48" s="152" t="str">
        <f ca="1">IF(BA48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48,0,-13),CHAR(32),""),CHAR(33),""),CHAR(34),""),CHAR(35),""),CHAR(36),""),CHAR(37),""),CHAR(38),""),CHAR(39),""),CHAR(40),""),CHAR(41),""),CHAR(42),""),CHAR(43),""),CHAR(44),""),CHAR(45),""),CHAR(46),""),CHAR(47),""),CHAR(58),""),CHAR(59),""),CHAR(60),""),CHAR(61),""),CHAR(62),""),CHAR(63),""),CHAR(64),""),CHAR(91),""),CHAR(92),""),CHAR(93),""),CHAR(94),""),CHAR(95),""),CHAR(96),""),CHAR(123),""),CHAR(124),""),CHAR(125),""),CHAR(126),""),CHAR(150),""),CHAR(160),""))),
IFERROR(IF(VLOOKUP(LEFT(BA48,2),IBAN!$C$2:$O$255,13,FALSE)=LEN(BA48),IFERROR(MID(BA48,VLOOKUP(LEFT(BA48,2),IBAN!$C$2:$O$255,11,FALSE),VLOOKUP(LEFT(BA48,2),IBAN!$C$2:$O$255,12,FALSE)),""),"IBAN is incorrect"),"IBAN is incorrect"))</f>
        <v/>
      </c>
      <c r="BC48" s="210"/>
      <c r="BD48" s="136"/>
      <c r="BE48" s="136"/>
      <c r="BF48" s="152" t="str">
        <f t="shared" ca="1" si="12"/>
        <v/>
      </c>
      <c r="BG48" s="345" t="str">
        <f ca="1">IF(OFFSET(U48,0,3)="","",IFERROR(
IF(VLOOKUP(OFFSET(U48,0,3),IBAN!$A$3:$S$255,19,FALSE)="Y",
  IF(VLOOKUP(OFFSET(U48,0,3),IBAN!$A$3:$C$255,2,FALSE)="Y",
      IF(AA48="","",IF(VLOOKUP(LEFT(AA48,2),IBAN!$C$2:$O$255,13,FALSE)=LEN(AA48),MID(AA48,VLOOKUP(LEFT(AA48,2),IBAN!$C$2:$O$255,6,FALSE),VLOOKUP(LEFT(AA48,2),IBAN!$C$2:$O$255,7,FALSE)),"IBAN is incorrect")),
      IF(AB48="","",MID(AB48,VLOOKUP(OFFSET(U48,0,3), IBAN!$A$3:$O$255,8,FALSE), VLOOKUP(OFFSET(U48,0,3), IBAN!$A$3:$O$255,9,FALSE)))),
  MID(UPPER(CLEAN(SUBSTITUTE(SUBSTITUTE(SUBSTITUTE(SUBSTITUTE(SUBSTITUTE(SUBSTITUTE(SUBSTITUTE(SUBSTITUTE(SUBSTITUTE(SUBSTITUTE(OFFSET(U48,0,9)," ",""),"-",""),"–",""),".",""),"/",""),"_",""),"&amp;",""),"+",""),":",""),";",""))),VLOOKUP(OFFSET(U48,0,3),IBAN!$A$3:$W$255,20,FALSE),VLOOKUP(OFFSET(U48,0,3),IBAN!$A$3:$W$255,21,FALSE))),
""))</f>
        <v/>
      </c>
      <c r="BH48" s="152" t="str">
        <f ca="1">IF(OFFSET(U48,0,3)="","",IFERROR(
IF(VLOOKUP(OFFSET(U48,0,3),IBAN!$A$3:$S$255,19,FALSE)="Y",
  IF(VLOOKUP(OFFSET(U48,0,3),IBAN!$A$3:$C$255,2,FALSE)="Y",
      IF(AA48="","",IF(VLOOKUP(LEFT(AA48,2),IBAN!$C$2:$O$255,13,FALSE)=LEN(AA48),MID(AA48,VLOOKUP(LEFT(AA48,2),IBAN!$C$2:$O$255,8,FALSE),VLOOKUP(LEFT(AA48,2),IBAN!$C$2:$O$255,9,FALSE)),"")),
      IF(AB48="","",MID(AB48,VLOOKUP(OFFSET(U48,0,3), IBAN!$A$3:$O$255,10,FALSE), VLOOKUP(OFFSET(U48,0,3), IBAN!$A$3:$O$255,11,FALSE)))),
  IFERROR(MID(UPPER(CLEAN(SUBSTITUTE(SUBSTITUTE(SUBSTITUTE(SUBSTITUTE(SUBSTITUTE(SUBSTITUTE(SUBSTITUTE(SUBSTITUTE(SUBSTITUTE(SUBSTITUTE(OFFSET(U48,0,9)," ",""),"-",""),"–",""),".",""),"/",""),"_",""),"&amp;",""),"+",""),":",""),";",""))),VLOOKUP(OFFSET(U48,0,3),IBAN!$A$3:$W$255,22,FALSE),VLOOKUP(OFFSET(U48,0,3),IBAN!$A$3:$W$255,23,FALSE)),
        UPPER(CLEAN(SUBSTITUTE(SUBSTITUTE(SUBSTITUTE(SUBSTITUTE(SUBSTITUTE(SUBSTITUTE(SUBSTITUTE(SUBSTITUTE(SUBSTITUTE(SUBSTITUTE(OFFSET(U48,0,9)," ",""),"-",""),"–",""),".",""),"/",""),"_",""),"&amp;",""),"+",""),":",""),";",""))))),
""))</f>
        <v/>
      </c>
      <c r="BI48" s="152" t="str">
        <f t="shared" ca="1" si="13"/>
        <v/>
      </c>
      <c r="BJ48" s="152" t="str">
        <f t="shared" ca="1" si="14"/>
        <v/>
      </c>
      <c r="BK48" s="150"/>
      <c r="BL48" s="152" t="str">
        <f t="shared" ca="1" si="15"/>
        <v/>
      </c>
      <c r="BM48" s="152"/>
      <c r="BN48" s="136"/>
      <c r="BO48" s="136"/>
      <c r="BP48" s="152"/>
      <c r="BQ48" s="136"/>
      <c r="BR48" s="136" t="str">
        <f t="shared" ca="1" si="0"/>
        <v/>
      </c>
      <c r="BS48" s="136"/>
      <c r="BT48" s="136"/>
      <c r="BU48" s="136"/>
      <c r="BV48" s="210"/>
      <c r="BW48" s="153"/>
      <c r="BX48" s="153"/>
      <c r="BY48" s="136"/>
      <c r="BZ48" s="136"/>
      <c r="CA48" s="136"/>
      <c r="CB48" s="136"/>
      <c r="CC48" s="136" t="str">
        <f t="shared" ca="1" si="5"/>
        <v/>
      </c>
      <c r="CD48" s="136" t="str">
        <f t="shared" ca="1" si="6"/>
        <v/>
      </c>
      <c r="CE48" s="210"/>
      <c r="CF48" s="136" t="str">
        <f t="shared" ca="1" si="16"/>
        <v/>
      </c>
      <c r="CG48" s="136" t="str">
        <f t="shared" ca="1" si="17"/>
        <v/>
      </c>
      <c r="CH48" s="136"/>
      <c r="CI48" s="526" t="str">
        <f ca="1">IF(AA48="","",IFERROR(IF(VLOOKUP(LEFT(AA48,2),IBAN!$C$2:$O$255,13,FALSE)=LEN(AA48),IF(MOD(CONCATENATE(MOD(CONCATENATE(MOD(CONCATENATE(MOD(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48, LEN(AA48) - 4) &amp; LEFT(AA48,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48, LEN(AA48) - 4) &amp; LEFT(AA48,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48, LEN(AA48) - 4) &amp; LEFT(AA48,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48, LEN(AA48) - 4) &amp; LEFT(AA48, 4)),"A",10),"B",11),"C",12),"D",13),"E",14),"F",15),"G",16),"H",17),"I",18),"J",19),"K",20),"L",21),"M",22),"N",23),"O",24),"P",25),"Q",26),"R",27),"S",28),"T",29),"U",30),"V",31),"W",32),"X",33),"Y",34),"Z",35),39,12)),97)=1,"GOOD","BAD"),"Length incorrect"),"BAD"))</f>
        <v/>
      </c>
      <c r="CJ48" s="526" t="str">
        <f ca="1">IF(OR(AA48="",OFFSET(U48,0,3)=""),"",IF(SUMPRODUCT(--(ISNUMBER(SEARCH(Colonies,OFFSET(U48,0,3))))),"",IFERROR(IF(INDEX(IBAN!$A$3:$A$255,MATCH(LEFT(AA48,2),IBAN!$C$3:$C$255,0))=OFFSET(U48,0,3),"GOOD","BAD"),"BAD")))</f>
        <v/>
      </c>
      <c r="CK48" s="526" t="str">
        <f ca="1">IF(AB48="","",IFERROR(IF(VLOOKUP(OFFSET(U48,0,3),IBAN!$A$2:$N$255,14,FALSE)="","no criteria",IF(VLOOKUP(OFFSET(U48,0,3),IBAN!$A$2:$N$255,14,FALSE)=LEN(AB48),"GOOD",IF(OR(CO48="GOOD",CP48="GOOD"),"GOOD","BAD"))),""))</f>
        <v/>
      </c>
      <c r="CL48" s="527" t="str">
        <f ca="1">IF(BA48="","",IFERROR(IF(VLOOKUP(LEFT(BA48,2),IBAN!$C$2:$O$255,13,FALSE)=LEN(BA48),IF(MOD(CONCATENATE(MOD(CONCATENATE(MOD(CONCATENATE(MOD(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48, LEN(BA48) - 4) &amp; LEFT(BA48,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48, LEN(BA48) - 4) &amp; LEFT(BA48,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48, LEN(BA48) - 4) &amp; LEFT(BA48,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48, LEN(BA48) - 4) &amp; LEFT(BA48, 4)),"A",10),"B",11),"C",12),"D",13),"E",14),"F",15),"G",16),"H",17),"I",18),"J",19),"K",20),"L",21),"M",22),"N",23),"O",24),"P",25),"Q",26),"R",27),"S",28),"T",29),"U",30),"V",31),"W",32),"X",33),"Y",34),"Z",35),39,12)),97)=1,"GOOD","BAD"),"BAD"),"BAD"))</f>
        <v/>
      </c>
      <c r="CM48" s="527" t="str">
        <f ca="1">IF(OR(BA48="",AZ48=""),"",IF(SUMPRODUCT(--(ISNUMBER(SEARCH(Colonies,AZ48)))),"",IFERROR(IF(INDEX(IBAN!$A$3:$A$255,MATCH(LEFT(BA48,2),IBAN!$C$3:$C$255,0))=AZ48,"GOOD","BAD"),"BAD")))</f>
        <v/>
      </c>
      <c r="CN48" s="527" t="str">
        <f ca="1">IF(BB48="","",IFERROR(IF(VLOOKUP(AZ48,IBAN!$A$2:$N$255,14,FALSE)="","no criteria",IF(VLOOKUP(AZ48,IBAN!$A$2:$N$255,14,FALSE)=LEN(BB48),"GOOD","BAD")),""))</f>
        <v/>
      </c>
      <c r="CO48" s="526" t="str">
        <f t="shared" ca="1" si="18"/>
        <v/>
      </c>
      <c r="CP48" s="526" t="str">
        <f t="shared" ca="1" si="19"/>
        <v/>
      </c>
      <c r="CQ48" s="346"/>
      <c r="CR48" s="539"/>
    </row>
    <row r="49" spans="1:96" s="541" customFormat="1" x14ac:dyDescent="0.2">
      <c r="A49" s="534"/>
      <c r="B49" s="534"/>
      <c r="C49" s="534"/>
      <c r="D49" s="534"/>
      <c r="E49" s="534"/>
      <c r="F49" s="534"/>
      <c r="G49" s="155"/>
      <c r="H49" s="141" t="str">
        <f>IF('Supplier Details'!I49="","",'Supplier Details'!I49)</f>
        <v/>
      </c>
      <c r="I49" s="141"/>
      <c r="J49" s="142" t="str">
        <f>IF('Supplier Details'!K49="","",'Supplier Details'!K49)</f>
        <v/>
      </c>
      <c r="K49" s="143" t="str">
        <f ca="1">IF(OFFSET('Supplier Details'!J49,0,2)="","",UPPER(OFFSET('Supplier Details'!J49,0,2)))</f>
        <v/>
      </c>
      <c r="L49" s="142" t="str">
        <f ca="1">IF(OFFSET('Supplier Details'!J49,0,3)="","",OFFSET('Supplier Details'!J49,0,3))</f>
        <v/>
      </c>
      <c r="M49" s="341"/>
      <c r="N49" s="141"/>
      <c r="O49" s="142" t="str">
        <f>IF('Supplier Details'!Y49="","",'Supplier Details'!Y49)</f>
        <v/>
      </c>
      <c r="P49" s="129" t="str">
        <f ca="1">IF(OFFSET('Supplier Details'!X49,0,4)="","",OFFSET('Supplier Details'!X49,0,4))</f>
        <v/>
      </c>
      <c r="Q49" s="129" t="str">
        <f>IF('Supplier Details'!V49="","",'Supplier Details'!V49)</f>
        <v/>
      </c>
      <c r="R49" s="129" t="str">
        <f ca="1">IF(OFFSET('Supplier Details'!X49,0,6)="","",OFFSET('Supplier Details'!X49,0,6))</f>
        <v/>
      </c>
      <c r="S49" s="144" t="str">
        <f>IF('Supplier Details'!AA49="","",'Supplier Details'!AA49)</f>
        <v/>
      </c>
      <c r="T49" s="341"/>
      <c r="U49" s="145"/>
      <c r="V49" s="149"/>
      <c r="W49" s="149"/>
      <c r="X49" s="129" t="str">
        <f t="shared" ca="1" si="4"/>
        <v/>
      </c>
      <c r="Y49" s="147"/>
      <c r="Z49" s="147" t="str">
        <f ca="1">IF(AA49="","",IFERROR(IF(VLOOKUP(LEFT(AA49,2),IBAN!$C$2:$O$255,13,FALSE)=LEN(AA49),IFERROR(MID(AA49,VLOOKUP(LEFT(AA49,2),IBAN!$C$2:$O$255,11,FALSE),VLOOKUP(LEFT(AA49,2),IBAN!$C$2:$O$255,12,FALSE)),""),""),"IBAN is incorrect"))</f>
        <v/>
      </c>
      <c r="AA49" s="152" t="str">
        <f t="shared" ca="1" si="7"/>
        <v/>
      </c>
      <c r="AB49" s="152" t="str">
        <f t="shared" ca="1" si="8"/>
        <v/>
      </c>
      <c r="AC49" s="143"/>
      <c r="AD49" s="342" t="str">
        <f ca="1">IF(OFFSET(U49,0,3)="","",IFERROR(IF(VLOOKUP(OFFSET(U49,0,3),IBAN!$A$3:$S$255,19,FALSE)="Y",CONCATENATE(BG49,BH49),IF(VLOOKUP(OFFSET(U49,0,3),IBAN!$A$3:$X$255,24,FALSE)="","",VLOOKUP(OFFSET(U49,0,3),IBAN!$A$3:$X$255,24,FALSE))),""))</f>
        <v/>
      </c>
      <c r="AE49" s="143"/>
      <c r="AF49" s="143"/>
      <c r="AG49" s="147"/>
      <c r="AH49" s="149"/>
      <c r="AI49" s="145" t="str">
        <f>IF('Supplier Details'!AS49="","",'Supplier Details'!AS49)</f>
        <v/>
      </c>
      <c r="AJ49" s="145"/>
      <c r="AK49" s="343" t="str">
        <f ca="1">IFERROR(IF(OFFSET(U49,0,3)="","",IF(ISBLANK(VLOOKUP(OFFSET(U49,0,3),IBAN!$A$3:$AC$255,27,FALSE)),"",VLOOKUP(OFFSET(U49,0,3),IBAN!$A$3:$AC$255,27,FALSE))),"")</f>
        <v/>
      </c>
      <c r="AL49" s="147" t="str">
        <f ca="1">IFERROR(IF(OFFSET(U49,0,3)="","",IF(ISBLANK(VLOOKUP(OFFSET(U49,0,3),IBAN!$A$3:$AC$255,28,FALSE)),"",VLOOKUP(OFFSET(U49,0,3),IBAN!$A$3:$AC$255,28,FALSE))),"")</f>
        <v/>
      </c>
      <c r="AM49" s="143"/>
      <c r="AN49" s="147"/>
      <c r="AO49" s="147"/>
      <c r="AP49" s="344" t="str">
        <f ca="1">IF(AA49="","",IFERROR(MID(AA49,VLOOKUP(LEFT(AA49,2),IBAN!$C$2:$Q$255,14,FALSE),VLOOKUP(LEFT(AA49,2),IBAN!$C$2:$Q$255,15,FALSE)),""))</f>
        <v/>
      </c>
      <c r="AQ49" s="150"/>
      <c r="AR49" s="151"/>
      <c r="AS49" s="344"/>
      <c r="AT49" s="152" t="str">
        <f t="shared" ca="1" si="9"/>
        <v/>
      </c>
      <c r="AU49" s="152" t="str">
        <f t="shared" ca="1" si="10"/>
        <v/>
      </c>
      <c r="AV49" s="136"/>
      <c r="AW49" s="210"/>
      <c r="AX49" s="150" t="str">
        <f t="shared" si="11"/>
        <v/>
      </c>
      <c r="AY49" s="344"/>
      <c r="AZ49" s="136" t="str">
        <f ca="1">IF(OFFSET(AZ49,0,-12)="","",IFERROR(VLOOKUP(MID(OFFSET(AZ49,0,-12),5,2),Lists!$A$3:$B$256,2,FALSE),"incorrect Swift/BIC"))</f>
        <v/>
      </c>
      <c r="BA49" s="152" t="str">
        <f ca="1">IF(COUNTIF(Lists!A39:A291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49,0,-12),CHAR(32),""),CHAR(33),""),CHAR(34),""),CHAR(35),""),CHAR(36),""),CHAR(37),""),CHAR(38),""),CHAR(39),""),CHAR(40),""),CHAR(41),""),CHAR(42),""),CHAR(43),""),CHAR(44),""),CHAR(45),""),CHAR(46),""),CHAR(47),""),CHAR(58),""),CHAR(59),""),CHAR(60),""),CHAR(61),""),CHAR(62),""),CHAR(63),""),CHAR(64),""),CHAR(91),""),CHAR(92),""),CHAR(93),""),CHAR(94),""),CHAR(95),""),CHAR(96),""),CHAR(123),""),CHAR(124),""),CHAR(125),""),CHAR(126),""),CHAR(150),""),CHAR(160),""))),"")</f>
        <v/>
      </c>
      <c r="BB49" s="152" t="str">
        <f ca="1">IF(BA49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49,0,-13),CHAR(32),""),CHAR(33),""),CHAR(34),""),CHAR(35),""),CHAR(36),""),CHAR(37),""),CHAR(38),""),CHAR(39),""),CHAR(40),""),CHAR(41),""),CHAR(42),""),CHAR(43),""),CHAR(44),""),CHAR(45),""),CHAR(46),""),CHAR(47),""),CHAR(58),""),CHAR(59),""),CHAR(60),""),CHAR(61),""),CHAR(62),""),CHAR(63),""),CHAR(64),""),CHAR(91),""),CHAR(92),""),CHAR(93),""),CHAR(94),""),CHAR(95),""),CHAR(96),""),CHAR(123),""),CHAR(124),""),CHAR(125),""),CHAR(126),""),CHAR(150),""),CHAR(160),""))),
IFERROR(IF(VLOOKUP(LEFT(BA49,2),IBAN!$C$2:$O$255,13,FALSE)=LEN(BA49),IFERROR(MID(BA49,VLOOKUP(LEFT(BA49,2),IBAN!$C$2:$O$255,11,FALSE),VLOOKUP(LEFT(BA49,2),IBAN!$C$2:$O$255,12,FALSE)),""),"IBAN is incorrect"),"IBAN is incorrect"))</f>
        <v/>
      </c>
      <c r="BC49" s="210"/>
      <c r="BD49" s="136"/>
      <c r="BE49" s="136"/>
      <c r="BF49" s="152" t="str">
        <f t="shared" ca="1" si="12"/>
        <v/>
      </c>
      <c r="BG49" s="345" t="str">
        <f ca="1">IF(OFFSET(U49,0,3)="","",IFERROR(
IF(VLOOKUP(OFFSET(U49,0,3),IBAN!$A$3:$S$255,19,FALSE)="Y",
  IF(VLOOKUP(OFFSET(U49,0,3),IBAN!$A$3:$C$255,2,FALSE)="Y",
      IF(AA49="","",IF(VLOOKUP(LEFT(AA49,2),IBAN!$C$2:$O$255,13,FALSE)=LEN(AA49),MID(AA49,VLOOKUP(LEFT(AA49,2),IBAN!$C$2:$O$255,6,FALSE),VLOOKUP(LEFT(AA49,2),IBAN!$C$2:$O$255,7,FALSE)),"IBAN is incorrect")),
      IF(AB49="","",MID(AB49,VLOOKUP(OFFSET(U49,0,3), IBAN!$A$3:$O$255,8,FALSE), VLOOKUP(OFFSET(U49,0,3), IBAN!$A$3:$O$255,9,FALSE)))),
  MID(UPPER(CLEAN(SUBSTITUTE(SUBSTITUTE(SUBSTITUTE(SUBSTITUTE(SUBSTITUTE(SUBSTITUTE(SUBSTITUTE(SUBSTITUTE(SUBSTITUTE(SUBSTITUTE(OFFSET(U49,0,9)," ",""),"-",""),"–",""),".",""),"/",""),"_",""),"&amp;",""),"+",""),":",""),";",""))),VLOOKUP(OFFSET(U49,0,3),IBAN!$A$3:$W$255,20,FALSE),VLOOKUP(OFFSET(U49,0,3),IBAN!$A$3:$W$255,21,FALSE))),
""))</f>
        <v/>
      </c>
      <c r="BH49" s="152" t="str">
        <f ca="1">IF(OFFSET(U49,0,3)="","",IFERROR(
IF(VLOOKUP(OFFSET(U49,0,3),IBAN!$A$3:$S$255,19,FALSE)="Y",
  IF(VLOOKUP(OFFSET(U49,0,3),IBAN!$A$3:$C$255,2,FALSE)="Y",
      IF(AA49="","",IF(VLOOKUP(LEFT(AA49,2),IBAN!$C$2:$O$255,13,FALSE)=LEN(AA49),MID(AA49,VLOOKUP(LEFT(AA49,2),IBAN!$C$2:$O$255,8,FALSE),VLOOKUP(LEFT(AA49,2),IBAN!$C$2:$O$255,9,FALSE)),"")),
      IF(AB49="","",MID(AB49,VLOOKUP(OFFSET(U49,0,3), IBAN!$A$3:$O$255,10,FALSE), VLOOKUP(OFFSET(U49,0,3), IBAN!$A$3:$O$255,11,FALSE)))),
  IFERROR(MID(UPPER(CLEAN(SUBSTITUTE(SUBSTITUTE(SUBSTITUTE(SUBSTITUTE(SUBSTITUTE(SUBSTITUTE(SUBSTITUTE(SUBSTITUTE(SUBSTITUTE(SUBSTITUTE(OFFSET(U49,0,9)," ",""),"-",""),"–",""),".",""),"/",""),"_",""),"&amp;",""),"+",""),":",""),";",""))),VLOOKUP(OFFSET(U49,0,3),IBAN!$A$3:$W$255,22,FALSE),VLOOKUP(OFFSET(U49,0,3),IBAN!$A$3:$W$255,23,FALSE)),
        UPPER(CLEAN(SUBSTITUTE(SUBSTITUTE(SUBSTITUTE(SUBSTITUTE(SUBSTITUTE(SUBSTITUTE(SUBSTITUTE(SUBSTITUTE(SUBSTITUTE(SUBSTITUTE(OFFSET(U49,0,9)," ",""),"-",""),"–",""),".",""),"/",""),"_",""),"&amp;",""),"+",""),":",""),";",""))))),
""))</f>
        <v/>
      </c>
      <c r="BI49" s="152" t="str">
        <f t="shared" ca="1" si="13"/>
        <v/>
      </c>
      <c r="BJ49" s="152" t="str">
        <f t="shared" ca="1" si="14"/>
        <v/>
      </c>
      <c r="BK49" s="150"/>
      <c r="BL49" s="152" t="str">
        <f t="shared" ca="1" si="15"/>
        <v/>
      </c>
      <c r="BM49" s="152"/>
      <c r="BN49" s="136"/>
      <c r="BO49" s="136"/>
      <c r="BP49" s="152"/>
      <c r="BQ49" s="136"/>
      <c r="BR49" s="136" t="str">
        <f t="shared" ca="1" si="0"/>
        <v/>
      </c>
      <c r="BS49" s="136"/>
      <c r="BT49" s="136"/>
      <c r="BU49" s="136"/>
      <c r="BV49" s="210"/>
      <c r="BW49" s="153"/>
      <c r="BX49" s="153"/>
      <c r="BY49" s="136"/>
      <c r="BZ49" s="136"/>
      <c r="CA49" s="136"/>
      <c r="CB49" s="136"/>
      <c r="CC49" s="136" t="str">
        <f t="shared" ca="1" si="5"/>
        <v/>
      </c>
      <c r="CD49" s="136" t="str">
        <f t="shared" ca="1" si="6"/>
        <v/>
      </c>
      <c r="CE49" s="210"/>
      <c r="CF49" s="136" t="str">
        <f t="shared" ca="1" si="16"/>
        <v/>
      </c>
      <c r="CG49" s="136" t="str">
        <f t="shared" ca="1" si="17"/>
        <v/>
      </c>
      <c r="CH49" s="136"/>
      <c r="CI49" s="526" t="str">
        <f ca="1">IF(AA49="","",IFERROR(IF(VLOOKUP(LEFT(AA49,2),IBAN!$C$2:$O$255,13,FALSE)=LEN(AA49),IF(MOD(CONCATENATE(MOD(CONCATENATE(MOD(CONCATENATE(MOD(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49, LEN(AA49) - 4) &amp; LEFT(AA49,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49, LEN(AA49) - 4) &amp; LEFT(AA49,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49, LEN(AA49) - 4) &amp; LEFT(AA49,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49, LEN(AA49) - 4) &amp; LEFT(AA49, 4)),"A",10),"B",11),"C",12),"D",13),"E",14),"F",15),"G",16),"H",17),"I",18),"J",19),"K",20),"L",21),"M",22),"N",23),"O",24),"P",25),"Q",26),"R",27),"S",28),"T",29),"U",30),"V",31),"W",32),"X",33),"Y",34),"Z",35),39,12)),97)=1,"GOOD","BAD"),"Length incorrect"),"BAD"))</f>
        <v/>
      </c>
      <c r="CJ49" s="526" t="str">
        <f ca="1">IF(OR(AA49="",OFFSET(U49,0,3)=""),"",IF(SUMPRODUCT(--(ISNUMBER(SEARCH(Colonies,OFFSET(U49,0,3))))),"",IFERROR(IF(INDEX(IBAN!$A$3:$A$255,MATCH(LEFT(AA49,2),IBAN!$C$3:$C$255,0))=OFFSET(U49,0,3),"GOOD","BAD"),"BAD")))</f>
        <v/>
      </c>
      <c r="CK49" s="526" t="str">
        <f ca="1">IF(AB49="","",IFERROR(IF(VLOOKUP(OFFSET(U49,0,3),IBAN!$A$2:$N$255,14,FALSE)="","no criteria",IF(VLOOKUP(OFFSET(U49,0,3),IBAN!$A$2:$N$255,14,FALSE)=LEN(AB49),"GOOD",IF(OR(CO49="GOOD",CP49="GOOD"),"GOOD","BAD"))),""))</f>
        <v/>
      </c>
      <c r="CL49" s="527" t="str">
        <f ca="1">IF(BA49="","",IFERROR(IF(VLOOKUP(LEFT(BA49,2),IBAN!$C$2:$O$255,13,FALSE)=LEN(BA49),IF(MOD(CONCATENATE(MOD(CONCATENATE(MOD(CONCATENATE(MOD(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49, LEN(BA49) - 4) &amp; LEFT(BA49,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49, LEN(BA49) - 4) &amp; LEFT(BA49,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49, LEN(BA49) - 4) &amp; LEFT(BA49,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49, LEN(BA49) - 4) &amp; LEFT(BA49, 4)),"A",10),"B",11),"C",12),"D",13),"E",14),"F",15),"G",16),"H",17),"I",18),"J",19),"K",20),"L",21),"M",22),"N",23),"O",24),"P",25),"Q",26),"R",27),"S",28),"T",29),"U",30),"V",31),"W",32),"X",33),"Y",34),"Z",35),39,12)),97)=1,"GOOD","BAD"),"BAD"),"BAD"))</f>
        <v/>
      </c>
      <c r="CM49" s="527" t="str">
        <f ca="1">IF(OR(BA49="",AZ49=""),"",IF(SUMPRODUCT(--(ISNUMBER(SEARCH(Colonies,AZ49)))),"",IFERROR(IF(INDEX(IBAN!$A$3:$A$255,MATCH(LEFT(BA49,2),IBAN!$C$3:$C$255,0))=AZ49,"GOOD","BAD"),"BAD")))</f>
        <v/>
      </c>
      <c r="CN49" s="527" t="str">
        <f ca="1">IF(BB49="","",IFERROR(IF(VLOOKUP(AZ49,IBAN!$A$2:$N$255,14,FALSE)="","no criteria",IF(VLOOKUP(AZ49,IBAN!$A$2:$N$255,14,FALSE)=LEN(BB49),"GOOD","BAD")),""))</f>
        <v/>
      </c>
      <c r="CO49" s="526" t="str">
        <f t="shared" ca="1" si="18"/>
        <v/>
      </c>
      <c r="CP49" s="526" t="str">
        <f t="shared" ca="1" si="19"/>
        <v/>
      </c>
      <c r="CQ49" s="346"/>
      <c r="CR49" s="539"/>
    </row>
    <row r="50" spans="1:96" s="541" customFormat="1" x14ac:dyDescent="0.2">
      <c r="A50" s="534"/>
      <c r="B50" s="534"/>
      <c r="C50" s="534"/>
      <c r="D50" s="534"/>
      <c r="E50" s="534"/>
      <c r="F50" s="534"/>
      <c r="G50" s="155"/>
      <c r="H50" s="141" t="str">
        <f>IF('Supplier Details'!I50="","",'Supplier Details'!I50)</f>
        <v/>
      </c>
      <c r="I50" s="141"/>
      <c r="J50" s="142" t="str">
        <f>IF('Supplier Details'!K50="","",'Supplier Details'!K50)</f>
        <v/>
      </c>
      <c r="K50" s="143" t="str">
        <f ca="1">IF(OFFSET('Supplier Details'!J50,0,2)="","",UPPER(OFFSET('Supplier Details'!J50,0,2)))</f>
        <v/>
      </c>
      <c r="L50" s="142" t="str">
        <f ca="1">IF(OFFSET('Supplier Details'!J50,0,3)="","",OFFSET('Supplier Details'!J50,0,3))</f>
        <v/>
      </c>
      <c r="M50" s="341"/>
      <c r="N50" s="141"/>
      <c r="O50" s="142" t="str">
        <f>IF('Supplier Details'!Y50="","",'Supplier Details'!Y50)</f>
        <v/>
      </c>
      <c r="P50" s="129" t="str">
        <f ca="1">IF(OFFSET('Supplier Details'!X50,0,4)="","",OFFSET('Supplier Details'!X50,0,4))</f>
        <v/>
      </c>
      <c r="Q50" s="129" t="str">
        <f>IF('Supplier Details'!V50="","",'Supplier Details'!V50)</f>
        <v/>
      </c>
      <c r="R50" s="129" t="str">
        <f ca="1">IF(OFFSET('Supplier Details'!X50,0,6)="","",OFFSET('Supplier Details'!X50,0,6))</f>
        <v/>
      </c>
      <c r="S50" s="144" t="str">
        <f>IF('Supplier Details'!AA50="","",'Supplier Details'!AA50)</f>
        <v/>
      </c>
      <c r="T50" s="341"/>
      <c r="U50" s="145"/>
      <c r="V50" s="149"/>
      <c r="W50" s="149"/>
      <c r="X50" s="129" t="str">
        <f t="shared" ca="1" si="4"/>
        <v/>
      </c>
      <c r="Y50" s="147"/>
      <c r="Z50" s="147" t="str">
        <f ca="1">IF(AA50="","",IFERROR(IF(VLOOKUP(LEFT(AA50,2),IBAN!$C$2:$O$255,13,FALSE)=LEN(AA50),IFERROR(MID(AA50,VLOOKUP(LEFT(AA50,2),IBAN!$C$2:$O$255,11,FALSE),VLOOKUP(LEFT(AA50,2),IBAN!$C$2:$O$255,12,FALSE)),""),""),"IBAN is incorrect"))</f>
        <v/>
      </c>
      <c r="AA50" s="152" t="str">
        <f t="shared" ca="1" si="7"/>
        <v/>
      </c>
      <c r="AB50" s="152" t="str">
        <f t="shared" ca="1" si="8"/>
        <v/>
      </c>
      <c r="AC50" s="143"/>
      <c r="AD50" s="342" t="str">
        <f ca="1">IF(OFFSET(U50,0,3)="","",IFERROR(IF(VLOOKUP(OFFSET(U50,0,3),IBAN!$A$3:$S$255,19,FALSE)="Y",CONCATENATE(BG50,BH50),IF(VLOOKUP(OFFSET(U50,0,3),IBAN!$A$3:$X$255,24,FALSE)="","",VLOOKUP(OFFSET(U50,0,3),IBAN!$A$3:$X$255,24,FALSE))),""))</f>
        <v/>
      </c>
      <c r="AE50" s="143"/>
      <c r="AF50" s="143"/>
      <c r="AG50" s="147"/>
      <c r="AH50" s="149"/>
      <c r="AI50" s="145" t="str">
        <f>IF('Supplier Details'!AS50="","",'Supplier Details'!AS50)</f>
        <v/>
      </c>
      <c r="AJ50" s="145"/>
      <c r="AK50" s="343" t="str">
        <f ca="1">IFERROR(IF(OFFSET(U50,0,3)="","",IF(ISBLANK(VLOOKUP(OFFSET(U50,0,3),IBAN!$A$3:$AC$255,27,FALSE)),"",VLOOKUP(OFFSET(U50,0,3),IBAN!$A$3:$AC$255,27,FALSE))),"")</f>
        <v/>
      </c>
      <c r="AL50" s="147" t="str">
        <f ca="1">IFERROR(IF(OFFSET(U50,0,3)="","",IF(ISBLANK(VLOOKUP(OFFSET(U50,0,3),IBAN!$A$3:$AC$255,28,FALSE)),"",VLOOKUP(OFFSET(U50,0,3),IBAN!$A$3:$AC$255,28,FALSE))),"")</f>
        <v/>
      </c>
      <c r="AM50" s="143"/>
      <c r="AN50" s="147"/>
      <c r="AO50" s="147"/>
      <c r="AP50" s="344" t="str">
        <f ca="1">IF(AA50="","",IFERROR(MID(AA50,VLOOKUP(LEFT(AA50,2),IBAN!$C$2:$Q$255,14,FALSE),VLOOKUP(LEFT(AA50,2),IBAN!$C$2:$Q$255,15,FALSE)),""))</f>
        <v/>
      </c>
      <c r="AQ50" s="150"/>
      <c r="AR50" s="151"/>
      <c r="AS50" s="344"/>
      <c r="AT50" s="152" t="str">
        <f t="shared" ca="1" si="9"/>
        <v/>
      </c>
      <c r="AU50" s="152" t="str">
        <f t="shared" ca="1" si="10"/>
        <v/>
      </c>
      <c r="AV50" s="136"/>
      <c r="AW50" s="210"/>
      <c r="AX50" s="150" t="str">
        <f t="shared" si="11"/>
        <v/>
      </c>
      <c r="AY50" s="344"/>
      <c r="AZ50" s="136" t="str">
        <f ca="1">IF(OFFSET(AZ50,0,-12)="","",IFERROR(VLOOKUP(MID(OFFSET(AZ50,0,-12),5,2),Lists!$A$3:$B$256,2,FALSE),"incorrect Swift/BIC"))</f>
        <v/>
      </c>
      <c r="BA50" s="152" t="str">
        <f ca="1">IF(COUNTIF(Lists!A40:A292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50,0,-12),CHAR(32),""),CHAR(33),""),CHAR(34),""),CHAR(35),""),CHAR(36),""),CHAR(37),""),CHAR(38),""),CHAR(39),""),CHAR(40),""),CHAR(41),""),CHAR(42),""),CHAR(43),""),CHAR(44),""),CHAR(45),""),CHAR(46),""),CHAR(47),""),CHAR(58),""),CHAR(59),""),CHAR(60),""),CHAR(61),""),CHAR(62),""),CHAR(63),""),CHAR(64),""),CHAR(91),""),CHAR(92),""),CHAR(93),""),CHAR(94),""),CHAR(95),""),CHAR(96),""),CHAR(123),""),CHAR(124),""),CHAR(125),""),CHAR(126),""),CHAR(150),""),CHAR(160),""))),"")</f>
        <v/>
      </c>
      <c r="BB50" s="152" t="str">
        <f ca="1">IF(BA50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50,0,-13),CHAR(32),""),CHAR(33),""),CHAR(34),""),CHAR(35),""),CHAR(36),""),CHAR(37),""),CHAR(38),""),CHAR(39),""),CHAR(40),""),CHAR(41),""),CHAR(42),""),CHAR(43),""),CHAR(44),""),CHAR(45),""),CHAR(46),""),CHAR(47),""),CHAR(58),""),CHAR(59),""),CHAR(60),""),CHAR(61),""),CHAR(62),""),CHAR(63),""),CHAR(64),""),CHAR(91),""),CHAR(92),""),CHAR(93),""),CHAR(94),""),CHAR(95),""),CHAR(96),""),CHAR(123),""),CHAR(124),""),CHAR(125),""),CHAR(126),""),CHAR(150),""),CHAR(160),""))),
IFERROR(IF(VLOOKUP(LEFT(BA50,2),IBAN!$C$2:$O$255,13,FALSE)=LEN(BA50),IFERROR(MID(BA50,VLOOKUP(LEFT(BA50,2),IBAN!$C$2:$O$255,11,FALSE),VLOOKUP(LEFT(BA50,2),IBAN!$C$2:$O$255,12,FALSE)),""),"IBAN is incorrect"),"IBAN is incorrect"))</f>
        <v/>
      </c>
      <c r="BC50" s="210"/>
      <c r="BD50" s="136"/>
      <c r="BE50" s="136"/>
      <c r="BF50" s="152" t="str">
        <f t="shared" ca="1" si="12"/>
        <v/>
      </c>
      <c r="BG50" s="345" t="str">
        <f ca="1">IF(OFFSET(U50,0,3)="","",IFERROR(
IF(VLOOKUP(OFFSET(U50,0,3),IBAN!$A$3:$S$255,19,FALSE)="Y",
  IF(VLOOKUP(OFFSET(U50,0,3),IBAN!$A$3:$C$255,2,FALSE)="Y",
      IF(AA50="","",IF(VLOOKUP(LEFT(AA50,2),IBAN!$C$2:$O$255,13,FALSE)=LEN(AA50),MID(AA50,VLOOKUP(LEFT(AA50,2),IBAN!$C$2:$O$255,6,FALSE),VLOOKUP(LEFT(AA50,2),IBAN!$C$2:$O$255,7,FALSE)),"IBAN is incorrect")),
      IF(AB50="","",MID(AB50,VLOOKUP(OFFSET(U50,0,3), IBAN!$A$3:$O$255,8,FALSE), VLOOKUP(OFFSET(U50,0,3), IBAN!$A$3:$O$255,9,FALSE)))),
  MID(UPPER(CLEAN(SUBSTITUTE(SUBSTITUTE(SUBSTITUTE(SUBSTITUTE(SUBSTITUTE(SUBSTITUTE(SUBSTITUTE(SUBSTITUTE(SUBSTITUTE(SUBSTITUTE(OFFSET(U50,0,9)," ",""),"-",""),"–",""),".",""),"/",""),"_",""),"&amp;",""),"+",""),":",""),";",""))),VLOOKUP(OFFSET(U50,0,3),IBAN!$A$3:$W$255,20,FALSE),VLOOKUP(OFFSET(U50,0,3),IBAN!$A$3:$W$255,21,FALSE))),
""))</f>
        <v/>
      </c>
      <c r="BH50" s="152" t="str">
        <f ca="1">IF(OFFSET(U50,0,3)="","",IFERROR(
IF(VLOOKUP(OFFSET(U50,0,3),IBAN!$A$3:$S$255,19,FALSE)="Y",
  IF(VLOOKUP(OFFSET(U50,0,3),IBAN!$A$3:$C$255,2,FALSE)="Y",
      IF(AA50="","",IF(VLOOKUP(LEFT(AA50,2),IBAN!$C$2:$O$255,13,FALSE)=LEN(AA50),MID(AA50,VLOOKUP(LEFT(AA50,2),IBAN!$C$2:$O$255,8,FALSE),VLOOKUP(LEFT(AA50,2),IBAN!$C$2:$O$255,9,FALSE)),"")),
      IF(AB50="","",MID(AB50,VLOOKUP(OFFSET(U50,0,3), IBAN!$A$3:$O$255,10,FALSE), VLOOKUP(OFFSET(U50,0,3), IBAN!$A$3:$O$255,11,FALSE)))),
  IFERROR(MID(UPPER(CLEAN(SUBSTITUTE(SUBSTITUTE(SUBSTITUTE(SUBSTITUTE(SUBSTITUTE(SUBSTITUTE(SUBSTITUTE(SUBSTITUTE(SUBSTITUTE(SUBSTITUTE(OFFSET(U50,0,9)," ",""),"-",""),"–",""),".",""),"/",""),"_",""),"&amp;",""),"+",""),":",""),";",""))),VLOOKUP(OFFSET(U50,0,3),IBAN!$A$3:$W$255,22,FALSE),VLOOKUP(OFFSET(U50,0,3),IBAN!$A$3:$W$255,23,FALSE)),
        UPPER(CLEAN(SUBSTITUTE(SUBSTITUTE(SUBSTITUTE(SUBSTITUTE(SUBSTITUTE(SUBSTITUTE(SUBSTITUTE(SUBSTITUTE(SUBSTITUTE(SUBSTITUTE(OFFSET(U50,0,9)," ",""),"-",""),"–",""),".",""),"/",""),"_",""),"&amp;",""),"+",""),":",""),";",""))))),
""))</f>
        <v/>
      </c>
      <c r="BI50" s="152" t="str">
        <f t="shared" ca="1" si="13"/>
        <v/>
      </c>
      <c r="BJ50" s="152" t="str">
        <f t="shared" ca="1" si="14"/>
        <v/>
      </c>
      <c r="BK50" s="150"/>
      <c r="BL50" s="152" t="str">
        <f t="shared" ca="1" si="15"/>
        <v/>
      </c>
      <c r="BM50" s="152"/>
      <c r="BN50" s="136"/>
      <c r="BO50" s="136"/>
      <c r="BP50" s="152"/>
      <c r="BQ50" s="136"/>
      <c r="BR50" s="136" t="str">
        <f t="shared" ca="1" si="0"/>
        <v/>
      </c>
      <c r="BS50" s="136"/>
      <c r="BT50" s="136"/>
      <c r="BU50" s="136"/>
      <c r="BV50" s="210"/>
      <c r="BW50" s="153"/>
      <c r="BX50" s="153"/>
      <c r="BY50" s="136"/>
      <c r="BZ50" s="136"/>
      <c r="CA50" s="136"/>
      <c r="CB50" s="136"/>
      <c r="CC50" s="136" t="str">
        <f t="shared" ca="1" si="5"/>
        <v/>
      </c>
      <c r="CD50" s="136" t="str">
        <f t="shared" ca="1" si="6"/>
        <v/>
      </c>
      <c r="CE50" s="210"/>
      <c r="CF50" s="136" t="str">
        <f t="shared" ca="1" si="16"/>
        <v/>
      </c>
      <c r="CG50" s="136" t="str">
        <f t="shared" ca="1" si="17"/>
        <v/>
      </c>
      <c r="CH50" s="136"/>
      <c r="CI50" s="526" t="str">
        <f ca="1">IF(AA50="","",IFERROR(IF(VLOOKUP(LEFT(AA50,2),IBAN!$C$2:$O$255,13,FALSE)=LEN(AA50),IF(MOD(CONCATENATE(MOD(CONCATENATE(MOD(CONCATENATE(MOD(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50, LEN(AA50) - 4) &amp; LEFT(AA50,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50, LEN(AA50) - 4) &amp; LEFT(AA50,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50, LEN(AA50) - 4) &amp; LEFT(AA50,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50, LEN(AA50) - 4) &amp; LEFT(AA50, 4)),"A",10),"B",11),"C",12),"D",13),"E",14),"F",15),"G",16),"H",17),"I",18),"J",19),"K",20),"L",21),"M",22),"N",23),"O",24),"P",25),"Q",26),"R",27),"S",28),"T",29),"U",30),"V",31),"W",32),"X",33),"Y",34),"Z",35),39,12)),97)=1,"GOOD","BAD"),"Length incorrect"),"BAD"))</f>
        <v/>
      </c>
      <c r="CJ50" s="526" t="str">
        <f ca="1">IF(OR(AA50="",OFFSET(U50,0,3)=""),"",IF(SUMPRODUCT(--(ISNUMBER(SEARCH(Colonies,OFFSET(U50,0,3))))),"",IFERROR(IF(INDEX(IBAN!$A$3:$A$255,MATCH(LEFT(AA50,2),IBAN!$C$3:$C$255,0))=OFFSET(U50,0,3),"GOOD","BAD"),"BAD")))</f>
        <v/>
      </c>
      <c r="CK50" s="526" t="str">
        <f ca="1">IF(AB50="","",IFERROR(IF(VLOOKUP(OFFSET(U50,0,3),IBAN!$A$2:$N$255,14,FALSE)="","no criteria",IF(VLOOKUP(OFFSET(U50,0,3),IBAN!$A$2:$N$255,14,FALSE)=LEN(AB50),"GOOD",IF(OR(CO50="GOOD",CP50="GOOD"),"GOOD","BAD"))),""))</f>
        <v/>
      </c>
      <c r="CL50" s="527" t="str">
        <f ca="1">IF(BA50="","",IFERROR(IF(VLOOKUP(LEFT(BA50,2),IBAN!$C$2:$O$255,13,FALSE)=LEN(BA50),IF(MOD(CONCATENATE(MOD(CONCATENATE(MOD(CONCATENATE(MOD(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50, LEN(BA50) - 4) &amp; LEFT(BA50,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50, LEN(BA50) - 4) &amp; LEFT(BA50,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50, LEN(BA50) - 4) &amp; LEFT(BA50,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50, LEN(BA50) - 4) &amp; LEFT(BA50, 4)),"A",10),"B",11),"C",12),"D",13),"E",14),"F",15),"G",16),"H",17),"I",18),"J",19),"K",20),"L",21),"M",22),"N",23),"O",24),"P",25),"Q",26),"R",27),"S",28),"T",29),"U",30),"V",31),"W",32),"X",33),"Y",34),"Z",35),39,12)),97)=1,"GOOD","BAD"),"BAD"),"BAD"))</f>
        <v/>
      </c>
      <c r="CM50" s="527" t="str">
        <f ca="1">IF(OR(BA50="",AZ50=""),"",IF(SUMPRODUCT(--(ISNUMBER(SEARCH(Colonies,AZ50)))),"",IFERROR(IF(INDEX(IBAN!$A$3:$A$255,MATCH(LEFT(BA50,2),IBAN!$C$3:$C$255,0))=AZ50,"GOOD","BAD"),"BAD")))</f>
        <v/>
      </c>
      <c r="CN50" s="527" t="str">
        <f ca="1">IF(BB50="","",IFERROR(IF(VLOOKUP(AZ50,IBAN!$A$2:$N$255,14,FALSE)="","no criteria",IF(VLOOKUP(AZ50,IBAN!$A$2:$N$255,14,FALSE)=LEN(BB50),"GOOD","BAD")),""))</f>
        <v/>
      </c>
      <c r="CO50" s="526" t="str">
        <f t="shared" ca="1" si="18"/>
        <v/>
      </c>
      <c r="CP50" s="526" t="str">
        <f t="shared" ca="1" si="19"/>
        <v/>
      </c>
      <c r="CQ50" s="346"/>
      <c r="CR50" s="539"/>
    </row>
    <row r="51" spans="1:96" s="541" customFormat="1" x14ac:dyDescent="0.2">
      <c r="A51" s="534"/>
      <c r="B51" s="534"/>
      <c r="C51" s="534"/>
      <c r="D51" s="534"/>
      <c r="E51" s="534"/>
      <c r="F51" s="534"/>
      <c r="G51" s="155"/>
      <c r="H51" s="141" t="str">
        <f>IF('Supplier Details'!I51="","",'Supplier Details'!I51)</f>
        <v/>
      </c>
      <c r="I51" s="141"/>
      <c r="J51" s="142" t="str">
        <f>IF('Supplier Details'!K51="","",'Supplier Details'!K51)</f>
        <v/>
      </c>
      <c r="K51" s="143" t="str">
        <f ca="1">IF(OFFSET('Supplier Details'!J51,0,2)="","",UPPER(OFFSET('Supplier Details'!J51,0,2)))</f>
        <v/>
      </c>
      <c r="L51" s="142" t="str">
        <f ca="1">IF(OFFSET('Supplier Details'!J51,0,3)="","",OFFSET('Supplier Details'!J51,0,3))</f>
        <v/>
      </c>
      <c r="M51" s="341"/>
      <c r="N51" s="141"/>
      <c r="O51" s="142" t="str">
        <f>IF('Supplier Details'!Y51="","",'Supplier Details'!Y51)</f>
        <v/>
      </c>
      <c r="P51" s="129" t="str">
        <f ca="1">IF(OFFSET('Supplier Details'!X51,0,4)="","",OFFSET('Supplier Details'!X51,0,4))</f>
        <v/>
      </c>
      <c r="Q51" s="129" t="str">
        <f>IF('Supplier Details'!V51="","",'Supplier Details'!V51)</f>
        <v/>
      </c>
      <c r="R51" s="129" t="str">
        <f ca="1">IF(OFFSET('Supplier Details'!X51,0,6)="","",OFFSET('Supplier Details'!X51,0,6))</f>
        <v/>
      </c>
      <c r="S51" s="144" t="str">
        <f>IF('Supplier Details'!AA51="","",'Supplier Details'!AA51)</f>
        <v/>
      </c>
      <c r="T51" s="341"/>
      <c r="U51" s="145"/>
      <c r="V51" s="149"/>
      <c r="W51" s="149"/>
      <c r="X51" s="129" t="str">
        <f t="shared" ca="1" si="4"/>
        <v/>
      </c>
      <c r="Y51" s="147"/>
      <c r="Z51" s="147" t="str">
        <f ca="1">IF(AA51="","",IFERROR(IF(VLOOKUP(LEFT(AA51,2),IBAN!$C$2:$O$255,13,FALSE)=LEN(AA51),IFERROR(MID(AA51,VLOOKUP(LEFT(AA51,2),IBAN!$C$2:$O$255,11,FALSE),VLOOKUP(LEFT(AA51,2),IBAN!$C$2:$O$255,12,FALSE)),""),""),"IBAN is incorrect"))</f>
        <v/>
      </c>
      <c r="AA51" s="152" t="str">
        <f t="shared" ca="1" si="7"/>
        <v/>
      </c>
      <c r="AB51" s="152" t="str">
        <f t="shared" ca="1" si="8"/>
        <v/>
      </c>
      <c r="AC51" s="143"/>
      <c r="AD51" s="342" t="str">
        <f ca="1">IF(OFFSET(U51,0,3)="","",IFERROR(IF(VLOOKUP(OFFSET(U51,0,3),IBAN!$A$3:$S$255,19,FALSE)="Y",CONCATENATE(BG51,BH51),IF(VLOOKUP(OFFSET(U51,0,3),IBAN!$A$3:$X$255,24,FALSE)="","",VLOOKUP(OFFSET(U51,0,3),IBAN!$A$3:$X$255,24,FALSE))),""))</f>
        <v/>
      </c>
      <c r="AE51" s="143"/>
      <c r="AF51" s="143"/>
      <c r="AG51" s="147"/>
      <c r="AH51" s="149"/>
      <c r="AI51" s="145" t="str">
        <f>IF('Supplier Details'!AS51="","",'Supplier Details'!AS51)</f>
        <v/>
      </c>
      <c r="AJ51" s="145"/>
      <c r="AK51" s="343" t="str">
        <f ca="1">IFERROR(IF(OFFSET(U51,0,3)="","",IF(ISBLANK(VLOOKUP(OFFSET(U51,0,3),IBAN!$A$3:$AC$255,27,FALSE)),"",VLOOKUP(OFFSET(U51,0,3),IBAN!$A$3:$AC$255,27,FALSE))),"")</f>
        <v/>
      </c>
      <c r="AL51" s="147" t="str">
        <f ca="1">IFERROR(IF(OFFSET(U51,0,3)="","",IF(ISBLANK(VLOOKUP(OFFSET(U51,0,3),IBAN!$A$3:$AC$255,28,FALSE)),"",VLOOKUP(OFFSET(U51,0,3),IBAN!$A$3:$AC$255,28,FALSE))),"")</f>
        <v/>
      </c>
      <c r="AM51" s="143"/>
      <c r="AN51" s="147"/>
      <c r="AO51" s="147"/>
      <c r="AP51" s="344" t="str">
        <f ca="1">IF(AA51="","",IFERROR(MID(AA51,VLOOKUP(LEFT(AA51,2),IBAN!$C$2:$Q$255,14,FALSE),VLOOKUP(LEFT(AA51,2),IBAN!$C$2:$Q$255,15,FALSE)),""))</f>
        <v/>
      </c>
      <c r="AQ51" s="150"/>
      <c r="AR51" s="151"/>
      <c r="AS51" s="344"/>
      <c r="AT51" s="152" t="str">
        <f t="shared" ca="1" si="9"/>
        <v/>
      </c>
      <c r="AU51" s="152" t="str">
        <f t="shared" ca="1" si="10"/>
        <v/>
      </c>
      <c r="AV51" s="136"/>
      <c r="AW51" s="210"/>
      <c r="AX51" s="150" t="str">
        <f t="shared" si="11"/>
        <v/>
      </c>
      <c r="AY51" s="344"/>
      <c r="AZ51" s="136" t="str">
        <f ca="1">IF(OFFSET(AZ51,0,-12)="","",IFERROR(VLOOKUP(MID(OFFSET(AZ51,0,-12),5,2),Lists!$A$3:$B$256,2,FALSE),"incorrect Swift/BIC"))</f>
        <v/>
      </c>
      <c r="BA51" s="152" t="str">
        <f ca="1">IF(COUNTIF(Lists!A41:A293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51,0,-12),CHAR(32),""),CHAR(33),""),CHAR(34),""),CHAR(35),""),CHAR(36),""),CHAR(37),""),CHAR(38),""),CHAR(39),""),CHAR(40),""),CHAR(41),""),CHAR(42),""),CHAR(43),""),CHAR(44),""),CHAR(45),""),CHAR(46),""),CHAR(47),""),CHAR(58),""),CHAR(59),""),CHAR(60),""),CHAR(61),""),CHAR(62),""),CHAR(63),""),CHAR(64),""),CHAR(91),""),CHAR(92),""),CHAR(93),""),CHAR(94),""),CHAR(95),""),CHAR(96),""),CHAR(123),""),CHAR(124),""),CHAR(125),""),CHAR(126),""),CHAR(150),""),CHAR(160),""))),"")</f>
        <v/>
      </c>
      <c r="BB51" s="152" t="str">
        <f ca="1">IF(BA51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51,0,-13),CHAR(32),""),CHAR(33),""),CHAR(34),""),CHAR(35),""),CHAR(36),""),CHAR(37),""),CHAR(38),""),CHAR(39),""),CHAR(40),""),CHAR(41),""),CHAR(42),""),CHAR(43),""),CHAR(44),""),CHAR(45),""),CHAR(46),""),CHAR(47),""),CHAR(58),""),CHAR(59),""),CHAR(60),""),CHAR(61),""),CHAR(62),""),CHAR(63),""),CHAR(64),""),CHAR(91),""),CHAR(92),""),CHAR(93),""),CHAR(94),""),CHAR(95),""),CHAR(96),""),CHAR(123),""),CHAR(124),""),CHAR(125),""),CHAR(126),""),CHAR(150),""),CHAR(160),""))),
IFERROR(IF(VLOOKUP(LEFT(BA51,2),IBAN!$C$2:$O$255,13,FALSE)=LEN(BA51),IFERROR(MID(BA51,VLOOKUP(LEFT(BA51,2),IBAN!$C$2:$O$255,11,FALSE),VLOOKUP(LEFT(BA51,2),IBAN!$C$2:$O$255,12,FALSE)),""),"IBAN is incorrect"),"IBAN is incorrect"))</f>
        <v/>
      </c>
      <c r="BC51" s="210"/>
      <c r="BD51" s="136"/>
      <c r="BE51" s="136"/>
      <c r="BF51" s="152" t="str">
        <f t="shared" ca="1" si="12"/>
        <v/>
      </c>
      <c r="BG51" s="345" t="str">
        <f ca="1">IF(OFFSET(U51,0,3)="","",IFERROR(
IF(VLOOKUP(OFFSET(U51,0,3),IBAN!$A$3:$S$255,19,FALSE)="Y",
  IF(VLOOKUP(OFFSET(U51,0,3),IBAN!$A$3:$C$255,2,FALSE)="Y",
      IF(AA51="","",IF(VLOOKUP(LEFT(AA51,2),IBAN!$C$2:$O$255,13,FALSE)=LEN(AA51),MID(AA51,VLOOKUP(LEFT(AA51,2),IBAN!$C$2:$O$255,6,FALSE),VLOOKUP(LEFT(AA51,2),IBAN!$C$2:$O$255,7,FALSE)),"IBAN is incorrect")),
      IF(AB51="","",MID(AB51,VLOOKUP(OFFSET(U51,0,3), IBAN!$A$3:$O$255,8,FALSE), VLOOKUP(OFFSET(U51,0,3), IBAN!$A$3:$O$255,9,FALSE)))),
  MID(UPPER(CLEAN(SUBSTITUTE(SUBSTITUTE(SUBSTITUTE(SUBSTITUTE(SUBSTITUTE(SUBSTITUTE(SUBSTITUTE(SUBSTITUTE(SUBSTITUTE(SUBSTITUTE(OFFSET(U51,0,9)," ",""),"-",""),"–",""),".",""),"/",""),"_",""),"&amp;",""),"+",""),":",""),";",""))),VLOOKUP(OFFSET(U51,0,3),IBAN!$A$3:$W$255,20,FALSE),VLOOKUP(OFFSET(U51,0,3),IBAN!$A$3:$W$255,21,FALSE))),
""))</f>
        <v/>
      </c>
      <c r="BH51" s="152" t="str">
        <f ca="1">IF(OFFSET(U51,0,3)="","",IFERROR(
IF(VLOOKUP(OFFSET(U51,0,3),IBAN!$A$3:$S$255,19,FALSE)="Y",
  IF(VLOOKUP(OFFSET(U51,0,3),IBAN!$A$3:$C$255,2,FALSE)="Y",
      IF(AA51="","",IF(VLOOKUP(LEFT(AA51,2),IBAN!$C$2:$O$255,13,FALSE)=LEN(AA51),MID(AA51,VLOOKUP(LEFT(AA51,2),IBAN!$C$2:$O$255,8,FALSE),VLOOKUP(LEFT(AA51,2),IBAN!$C$2:$O$255,9,FALSE)),"")),
      IF(AB51="","",MID(AB51,VLOOKUP(OFFSET(U51,0,3), IBAN!$A$3:$O$255,10,FALSE), VLOOKUP(OFFSET(U51,0,3), IBAN!$A$3:$O$255,11,FALSE)))),
  IFERROR(MID(UPPER(CLEAN(SUBSTITUTE(SUBSTITUTE(SUBSTITUTE(SUBSTITUTE(SUBSTITUTE(SUBSTITUTE(SUBSTITUTE(SUBSTITUTE(SUBSTITUTE(SUBSTITUTE(OFFSET(U51,0,9)," ",""),"-",""),"–",""),".",""),"/",""),"_",""),"&amp;",""),"+",""),":",""),";",""))),VLOOKUP(OFFSET(U51,0,3),IBAN!$A$3:$W$255,22,FALSE),VLOOKUP(OFFSET(U51,0,3),IBAN!$A$3:$W$255,23,FALSE)),
        UPPER(CLEAN(SUBSTITUTE(SUBSTITUTE(SUBSTITUTE(SUBSTITUTE(SUBSTITUTE(SUBSTITUTE(SUBSTITUTE(SUBSTITUTE(SUBSTITUTE(SUBSTITUTE(OFFSET(U51,0,9)," ",""),"-",""),"–",""),".",""),"/",""),"_",""),"&amp;",""),"+",""),":",""),";",""))))),
""))</f>
        <v/>
      </c>
      <c r="BI51" s="152" t="str">
        <f t="shared" ca="1" si="13"/>
        <v/>
      </c>
      <c r="BJ51" s="152" t="str">
        <f t="shared" ca="1" si="14"/>
        <v/>
      </c>
      <c r="BK51" s="150"/>
      <c r="BL51" s="152" t="str">
        <f t="shared" ca="1" si="15"/>
        <v/>
      </c>
      <c r="BM51" s="152"/>
      <c r="BN51" s="136"/>
      <c r="BO51" s="136"/>
      <c r="BP51" s="152"/>
      <c r="BQ51" s="136"/>
      <c r="BR51" s="136" t="str">
        <f t="shared" ca="1" si="0"/>
        <v/>
      </c>
      <c r="BS51" s="136"/>
      <c r="BT51" s="136"/>
      <c r="BU51" s="136"/>
      <c r="BV51" s="210"/>
      <c r="BW51" s="153"/>
      <c r="BX51" s="153"/>
      <c r="BY51" s="136"/>
      <c r="BZ51" s="136"/>
      <c r="CA51" s="136"/>
      <c r="CB51" s="136"/>
      <c r="CC51" s="136" t="str">
        <f t="shared" ca="1" si="5"/>
        <v/>
      </c>
      <c r="CD51" s="136" t="str">
        <f t="shared" ca="1" si="6"/>
        <v/>
      </c>
      <c r="CE51" s="210"/>
      <c r="CF51" s="136" t="str">
        <f t="shared" ca="1" si="16"/>
        <v/>
      </c>
      <c r="CG51" s="136" t="str">
        <f t="shared" ca="1" si="17"/>
        <v/>
      </c>
      <c r="CH51" s="136"/>
      <c r="CI51" s="526" t="str">
        <f ca="1">IF(AA51="","",IFERROR(IF(VLOOKUP(LEFT(AA51,2),IBAN!$C$2:$O$255,13,FALSE)=LEN(AA51),IF(MOD(CONCATENATE(MOD(CONCATENATE(MOD(CONCATENATE(MOD(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51, LEN(AA51) - 4) &amp; LEFT(AA51,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51, LEN(AA51) - 4) &amp; LEFT(AA51,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51, LEN(AA51) - 4) &amp; LEFT(AA51,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51, LEN(AA51) - 4) &amp; LEFT(AA51, 4)),"A",10),"B",11),"C",12),"D",13),"E",14),"F",15),"G",16),"H",17),"I",18),"J",19),"K",20),"L",21),"M",22),"N",23),"O",24),"P",25),"Q",26),"R",27),"S",28),"T",29),"U",30),"V",31),"W",32),"X",33),"Y",34),"Z",35),39,12)),97)=1,"GOOD","BAD"),"Length incorrect"),"BAD"))</f>
        <v/>
      </c>
      <c r="CJ51" s="526" t="str">
        <f ca="1">IF(OR(AA51="",OFFSET(U51,0,3)=""),"",IF(SUMPRODUCT(--(ISNUMBER(SEARCH(Colonies,OFFSET(U51,0,3))))),"",IFERROR(IF(INDEX(IBAN!$A$3:$A$255,MATCH(LEFT(AA51,2),IBAN!$C$3:$C$255,0))=OFFSET(U51,0,3),"GOOD","BAD"),"BAD")))</f>
        <v/>
      </c>
      <c r="CK51" s="526" t="str">
        <f ca="1">IF(AB51="","",IFERROR(IF(VLOOKUP(OFFSET(U51,0,3),IBAN!$A$2:$N$255,14,FALSE)="","no criteria",IF(VLOOKUP(OFFSET(U51,0,3),IBAN!$A$2:$N$255,14,FALSE)=LEN(AB51),"GOOD",IF(OR(CO51="GOOD",CP51="GOOD"),"GOOD","BAD"))),""))</f>
        <v/>
      </c>
      <c r="CL51" s="527" t="str">
        <f ca="1">IF(BA51="","",IFERROR(IF(VLOOKUP(LEFT(BA51,2),IBAN!$C$2:$O$255,13,FALSE)=LEN(BA51),IF(MOD(CONCATENATE(MOD(CONCATENATE(MOD(CONCATENATE(MOD(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51, LEN(BA51) - 4) &amp; LEFT(BA51,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51, LEN(BA51) - 4) &amp; LEFT(BA51,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51, LEN(BA51) - 4) &amp; LEFT(BA51,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51, LEN(BA51) - 4) &amp; LEFT(BA51, 4)),"A",10),"B",11),"C",12),"D",13),"E",14),"F",15),"G",16),"H",17),"I",18),"J",19),"K",20),"L",21),"M",22),"N",23),"O",24),"P",25),"Q",26),"R",27),"S",28),"T",29),"U",30),"V",31),"W",32),"X",33),"Y",34),"Z",35),39,12)),97)=1,"GOOD","BAD"),"BAD"),"BAD"))</f>
        <v/>
      </c>
      <c r="CM51" s="527" t="str">
        <f ca="1">IF(OR(BA51="",AZ51=""),"",IF(SUMPRODUCT(--(ISNUMBER(SEARCH(Colonies,AZ51)))),"",IFERROR(IF(INDEX(IBAN!$A$3:$A$255,MATCH(LEFT(BA51,2),IBAN!$C$3:$C$255,0))=AZ51,"GOOD","BAD"),"BAD")))</f>
        <v/>
      </c>
      <c r="CN51" s="527" t="str">
        <f ca="1">IF(BB51="","",IFERROR(IF(VLOOKUP(AZ51,IBAN!$A$2:$N$255,14,FALSE)="","no criteria",IF(VLOOKUP(AZ51,IBAN!$A$2:$N$255,14,FALSE)=LEN(BB51),"GOOD","BAD")),""))</f>
        <v/>
      </c>
      <c r="CO51" s="526" t="str">
        <f t="shared" ca="1" si="18"/>
        <v/>
      </c>
      <c r="CP51" s="526" t="str">
        <f t="shared" ca="1" si="19"/>
        <v/>
      </c>
      <c r="CQ51" s="346"/>
      <c r="CR51" s="539"/>
    </row>
    <row r="52" spans="1:96" s="541" customFormat="1" x14ac:dyDescent="0.2">
      <c r="A52" s="534"/>
      <c r="B52" s="534"/>
      <c r="C52" s="534"/>
      <c r="D52" s="534"/>
      <c r="E52" s="534"/>
      <c r="F52" s="534"/>
      <c r="G52" s="155"/>
      <c r="H52" s="141" t="str">
        <f>IF('Supplier Details'!I52="","",'Supplier Details'!I52)</f>
        <v/>
      </c>
      <c r="I52" s="141"/>
      <c r="J52" s="142" t="str">
        <f>IF('Supplier Details'!K52="","",'Supplier Details'!K52)</f>
        <v/>
      </c>
      <c r="K52" s="143" t="str">
        <f ca="1">IF(OFFSET('Supplier Details'!J52,0,2)="","",UPPER(OFFSET('Supplier Details'!J52,0,2)))</f>
        <v/>
      </c>
      <c r="L52" s="142" t="str">
        <f ca="1">IF(OFFSET('Supplier Details'!J52,0,3)="","",OFFSET('Supplier Details'!J52,0,3))</f>
        <v/>
      </c>
      <c r="M52" s="341"/>
      <c r="N52" s="141"/>
      <c r="O52" s="142" t="str">
        <f>IF('Supplier Details'!Y52="","",'Supplier Details'!Y52)</f>
        <v/>
      </c>
      <c r="P52" s="129" t="str">
        <f ca="1">IF(OFFSET('Supplier Details'!X52,0,4)="","",OFFSET('Supplier Details'!X52,0,4))</f>
        <v/>
      </c>
      <c r="Q52" s="129" t="str">
        <f>IF('Supplier Details'!V52="","",'Supplier Details'!V52)</f>
        <v/>
      </c>
      <c r="R52" s="129" t="str">
        <f ca="1">IF(OFFSET('Supplier Details'!X52,0,6)="","",OFFSET('Supplier Details'!X52,0,6))</f>
        <v/>
      </c>
      <c r="S52" s="144" t="str">
        <f>IF('Supplier Details'!AA52="","",'Supplier Details'!AA52)</f>
        <v/>
      </c>
      <c r="T52" s="341"/>
      <c r="U52" s="145"/>
      <c r="V52" s="149"/>
      <c r="W52" s="149"/>
      <c r="X52" s="129" t="str">
        <f t="shared" ca="1" si="4"/>
        <v/>
      </c>
      <c r="Y52" s="147"/>
      <c r="Z52" s="147" t="str">
        <f ca="1">IF(AA52="","",IFERROR(IF(VLOOKUP(LEFT(AA52,2),IBAN!$C$2:$O$255,13,FALSE)=LEN(AA52),IFERROR(MID(AA52,VLOOKUP(LEFT(AA52,2),IBAN!$C$2:$O$255,11,FALSE),VLOOKUP(LEFT(AA52,2),IBAN!$C$2:$O$255,12,FALSE)),""),""),"IBAN is incorrect"))</f>
        <v/>
      </c>
      <c r="AA52" s="152" t="str">
        <f t="shared" ca="1" si="7"/>
        <v/>
      </c>
      <c r="AB52" s="152" t="str">
        <f t="shared" ca="1" si="8"/>
        <v/>
      </c>
      <c r="AC52" s="143"/>
      <c r="AD52" s="342" t="str">
        <f ca="1">IF(OFFSET(U52,0,3)="","",IFERROR(IF(VLOOKUP(OFFSET(U52,0,3),IBAN!$A$3:$S$255,19,FALSE)="Y",CONCATENATE(BG52,BH52),IF(VLOOKUP(OFFSET(U52,0,3),IBAN!$A$3:$X$255,24,FALSE)="","",VLOOKUP(OFFSET(U52,0,3),IBAN!$A$3:$X$255,24,FALSE))),""))</f>
        <v/>
      </c>
      <c r="AE52" s="143"/>
      <c r="AF52" s="143"/>
      <c r="AG52" s="147"/>
      <c r="AH52" s="149"/>
      <c r="AI52" s="145" t="str">
        <f>IF('Supplier Details'!AS52="","",'Supplier Details'!AS52)</f>
        <v/>
      </c>
      <c r="AJ52" s="145"/>
      <c r="AK52" s="343" t="str">
        <f ca="1">IFERROR(IF(OFFSET(U52,0,3)="","",IF(ISBLANK(VLOOKUP(OFFSET(U52,0,3),IBAN!$A$3:$AC$255,27,FALSE)),"",VLOOKUP(OFFSET(U52,0,3),IBAN!$A$3:$AC$255,27,FALSE))),"")</f>
        <v/>
      </c>
      <c r="AL52" s="147" t="str">
        <f ca="1">IFERROR(IF(OFFSET(U52,0,3)="","",IF(ISBLANK(VLOOKUP(OFFSET(U52,0,3),IBAN!$A$3:$AC$255,28,FALSE)),"",VLOOKUP(OFFSET(U52,0,3),IBAN!$A$3:$AC$255,28,FALSE))),"")</f>
        <v/>
      </c>
      <c r="AM52" s="143"/>
      <c r="AN52" s="147"/>
      <c r="AO52" s="147"/>
      <c r="AP52" s="344" t="str">
        <f ca="1">IF(AA52="","",IFERROR(MID(AA52,VLOOKUP(LEFT(AA52,2),IBAN!$C$2:$Q$255,14,FALSE),VLOOKUP(LEFT(AA52,2),IBAN!$C$2:$Q$255,15,FALSE)),""))</f>
        <v/>
      </c>
      <c r="AQ52" s="150"/>
      <c r="AR52" s="151"/>
      <c r="AS52" s="344"/>
      <c r="AT52" s="152" t="str">
        <f t="shared" ca="1" si="9"/>
        <v/>
      </c>
      <c r="AU52" s="152" t="str">
        <f t="shared" ca="1" si="10"/>
        <v/>
      </c>
      <c r="AV52" s="136"/>
      <c r="AW52" s="210"/>
      <c r="AX52" s="150" t="str">
        <f t="shared" si="11"/>
        <v/>
      </c>
      <c r="AY52" s="344"/>
      <c r="AZ52" s="136" t="str">
        <f ca="1">IF(OFFSET(AZ52,0,-12)="","",IFERROR(VLOOKUP(MID(OFFSET(AZ52,0,-12),5,2),Lists!$A$3:$B$256,2,FALSE),"incorrect Swift/BIC"))</f>
        <v/>
      </c>
      <c r="BA52" s="152" t="str">
        <f ca="1">IF(COUNTIF(Lists!A42:A294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52,0,-12),CHAR(32),""),CHAR(33),""),CHAR(34),""),CHAR(35),""),CHAR(36),""),CHAR(37),""),CHAR(38),""),CHAR(39),""),CHAR(40),""),CHAR(41),""),CHAR(42),""),CHAR(43),""),CHAR(44),""),CHAR(45),""),CHAR(46),""),CHAR(47),""),CHAR(58),""),CHAR(59),""),CHAR(60),""),CHAR(61),""),CHAR(62),""),CHAR(63),""),CHAR(64),""),CHAR(91),""),CHAR(92),""),CHAR(93),""),CHAR(94),""),CHAR(95),""),CHAR(96),""),CHAR(123),""),CHAR(124),""),CHAR(125),""),CHAR(126),""),CHAR(150),""),CHAR(160),""))),"")</f>
        <v/>
      </c>
      <c r="BB52" s="152" t="str">
        <f ca="1">IF(BA52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52,0,-13),CHAR(32),""),CHAR(33),""),CHAR(34),""),CHAR(35),""),CHAR(36),""),CHAR(37),""),CHAR(38),""),CHAR(39),""),CHAR(40),""),CHAR(41),""),CHAR(42),""),CHAR(43),""),CHAR(44),""),CHAR(45),""),CHAR(46),""),CHAR(47),""),CHAR(58),""),CHAR(59),""),CHAR(60),""),CHAR(61),""),CHAR(62),""),CHAR(63),""),CHAR(64),""),CHAR(91),""),CHAR(92),""),CHAR(93),""),CHAR(94),""),CHAR(95),""),CHAR(96),""),CHAR(123),""),CHAR(124),""),CHAR(125),""),CHAR(126),""),CHAR(150),""),CHAR(160),""))),
IFERROR(IF(VLOOKUP(LEFT(BA52,2),IBAN!$C$2:$O$255,13,FALSE)=LEN(BA52),IFERROR(MID(BA52,VLOOKUP(LEFT(BA52,2),IBAN!$C$2:$O$255,11,FALSE),VLOOKUP(LEFT(BA52,2),IBAN!$C$2:$O$255,12,FALSE)),""),"IBAN is incorrect"),"IBAN is incorrect"))</f>
        <v/>
      </c>
      <c r="BC52" s="210"/>
      <c r="BD52" s="136"/>
      <c r="BE52" s="136"/>
      <c r="BF52" s="152" t="str">
        <f t="shared" ca="1" si="12"/>
        <v/>
      </c>
      <c r="BG52" s="345" t="str">
        <f ca="1">IF(OFFSET(U52,0,3)="","",IFERROR(
IF(VLOOKUP(OFFSET(U52,0,3),IBAN!$A$3:$S$255,19,FALSE)="Y",
  IF(VLOOKUP(OFFSET(U52,0,3),IBAN!$A$3:$C$255,2,FALSE)="Y",
      IF(AA52="","",IF(VLOOKUP(LEFT(AA52,2),IBAN!$C$2:$O$255,13,FALSE)=LEN(AA52),MID(AA52,VLOOKUP(LEFT(AA52,2),IBAN!$C$2:$O$255,6,FALSE),VLOOKUP(LEFT(AA52,2),IBAN!$C$2:$O$255,7,FALSE)),"IBAN is incorrect")),
      IF(AB52="","",MID(AB52,VLOOKUP(OFFSET(U52,0,3), IBAN!$A$3:$O$255,8,FALSE), VLOOKUP(OFFSET(U52,0,3), IBAN!$A$3:$O$255,9,FALSE)))),
  MID(UPPER(CLEAN(SUBSTITUTE(SUBSTITUTE(SUBSTITUTE(SUBSTITUTE(SUBSTITUTE(SUBSTITUTE(SUBSTITUTE(SUBSTITUTE(SUBSTITUTE(SUBSTITUTE(OFFSET(U52,0,9)," ",""),"-",""),"–",""),".",""),"/",""),"_",""),"&amp;",""),"+",""),":",""),";",""))),VLOOKUP(OFFSET(U52,0,3),IBAN!$A$3:$W$255,20,FALSE),VLOOKUP(OFFSET(U52,0,3),IBAN!$A$3:$W$255,21,FALSE))),
""))</f>
        <v/>
      </c>
      <c r="BH52" s="152" t="str">
        <f ca="1">IF(OFFSET(U52,0,3)="","",IFERROR(
IF(VLOOKUP(OFFSET(U52,0,3),IBAN!$A$3:$S$255,19,FALSE)="Y",
  IF(VLOOKUP(OFFSET(U52,0,3),IBAN!$A$3:$C$255,2,FALSE)="Y",
      IF(AA52="","",IF(VLOOKUP(LEFT(AA52,2),IBAN!$C$2:$O$255,13,FALSE)=LEN(AA52),MID(AA52,VLOOKUP(LEFT(AA52,2),IBAN!$C$2:$O$255,8,FALSE),VLOOKUP(LEFT(AA52,2),IBAN!$C$2:$O$255,9,FALSE)),"")),
      IF(AB52="","",MID(AB52,VLOOKUP(OFFSET(U52,0,3), IBAN!$A$3:$O$255,10,FALSE), VLOOKUP(OFFSET(U52,0,3), IBAN!$A$3:$O$255,11,FALSE)))),
  IFERROR(MID(UPPER(CLEAN(SUBSTITUTE(SUBSTITUTE(SUBSTITUTE(SUBSTITUTE(SUBSTITUTE(SUBSTITUTE(SUBSTITUTE(SUBSTITUTE(SUBSTITUTE(SUBSTITUTE(OFFSET(U52,0,9)," ",""),"-",""),"–",""),".",""),"/",""),"_",""),"&amp;",""),"+",""),":",""),";",""))),VLOOKUP(OFFSET(U52,0,3),IBAN!$A$3:$W$255,22,FALSE),VLOOKUP(OFFSET(U52,0,3),IBAN!$A$3:$W$255,23,FALSE)),
        UPPER(CLEAN(SUBSTITUTE(SUBSTITUTE(SUBSTITUTE(SUBSTITUTE(SUBSTITUTE(SUBSTITUTE(SUBSTITUTE(SUBSTITUTE(SUBSTITUTE(SUBSTITUTE(OFFSET(U52,0,9)," ",""),"-",""),"–",""),".",""),"/",""),"_",""),"&amp;",""),"+",""),":",""),";",""))))),
""))</f>
        <v/>
      </c>
      <c r="BI52" s="152" t="str">
        <f t="shared" ca="1" si="13"/>
        <v/>
      </c>
      <c r="BJ52" s="152" t="str">
        <f t="shared" ca="1" si="14"/>
        <v/>
      </c>
      <c r="BK52" s="150"/>
      <c r="BL52" s="152" t="str">
        <f t="shared" ca="1" si="15"/>
        <v/>
      </c>
      <c r="BM52" s="152"/>
      <c r="BN52" s="136"/>
      <c r="BO52" s="136"/>
      <c r="BP52" s="152"/>
      <c r="BQ52" s="136"/>
      <c r="BR52" s="136" t="str">
        <f t="shared" ca="1" si="0"/>
        <v/>
      </c>
      <c r="BS52" s="136"/>
      <c r="BT52" s="136"/>
      <c r="BU52" s="136"/>
      <c r="BV52" s="210"/>
      <c r="BW52" s="153"/>
      <c r="BX52" s="153"/>
      <c r="BY52" s="136"/>
      <c r="BZ52" s="136"/>
      <c r="CA52" s="136"/>
      <c r="CB52" s="136"/>
      <c r="CC52" s="136" t="str">
        <f t="shared" ca="1" si="5"/>
        <v/>
      </c>
      <c r="CD52" s="136" t="str">
        <f t="shared" ca="1" si="6"/>
        <v/>
      </c>
      <c r="CE52" s="210"/>
      <c r="CF52" s="136" t="str">
        <f t="shared" ca="1" si="16"/>
        <v/>
      </c>
      <c r="CG52" s="136" t="str">
        <f t="shared" ca="1" si="17"/>
        <v/>
      </c>
      <c r="CH52" s="136"/>
      <c r="CI52" s="526" t="str">
        <f ca="1">IF(AA52="","",IFERROR(IF(VLOOKUP(LEFT(AA52,2),IBAN!$C$2:$O$255,13,FALSE)=LEN(AA52),IF(MOD(CONCATENATE(MOD(CONCATENATE(MOD(CONCATENATE(MOD(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52, LEN(AA52) - 4) &amp; LEFT(AA52,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52, LEN(AA52) - 4) &amp; LEFT(AA52,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52, LEN(AA52) - 4) &amp; LEFT(AA52,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52, LEN(AA52) - 4) &amp; LEFT(AA52, 4)),"A",10),"B",11),"C",12),"D",13),"E",14),"F",15),"G",16),"H",17),"I",18),"J",19),"K",20),"L",21),"M",22),"N",23),"O",24),"P",25),"Q",26),"R",27),"S",28),"T",29),"U",30),"V",31),"W",32),"X",33),"Y",34),"Z",35),39,12)),97)=1,"GOOD","BAD"),"Length incorrect"),"BAD"))</f>
        <v/>
      </c>
      <c r="CJ52" s="526" t="str">
        <f ca="1">IF(OR(AA52="",OFFSET(U52,0,3)=""),"",IF(SUMPRODUCT(--(ISNUMBER(SEARCH(Colonies,OFFSET(U52,0,3))))),"",IFERROR(IF(INDEX(IBAN!$A$3:$A$255,MATCH(LEFT(AA52,2),IBAN!$C$3:$C$255,0))=OFFSET(U52,0,3),"GOOD","BAD"),"BAD")))</f>
        <v/>
      </c>
      <c r="CK52" s="526" t="str">
        <f ca="1">IF(AB52="","",IFERROR(IF(VLOOKUP(OFFSET(U52,0,3),IBAN!$A$2:$N$255,14,FALSE)="","no criteria",IF(VLOOKUP(OFFSET(U52,0,3),IBAN!$A$2:$N$255,14,FALSE)=LEN(AB52),"GOOD",IF(OR(CO52="GOOD",CP52="GOOD"),"GOOD","BAD"))),""))</f>
        <v/>
      </c>
      <c r="CL52" s="527" t="str">
        <f ca="1">IF(BA52="","",IFERROR(IF(VLOOKUP(LEFT(BA52,2),IBAN!$C$2:$O$255,13,FALSE)=LEN(BA52),IF(MOD(CONCATENATE(MOD(CONCATENATE(MOD(CONCATENATE(MOD(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52, LEN(BA52) - 4) &amp; LEFT(BA52,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52, LEN(BA52) - 4) &amp; LEFT(BA52,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52, LEN(BA52) - 4) &amp; LEFT(BA52,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52, LEN(BA52) - 4) &amp; LEFT(BA52, 4)),"A",10),"B",11),"C",12),"D",13),"E",14),"F",15),"G",16),"H",17),"I",18),"J",19),"K",20),"L",21),"M",22),"N",23),"O",24),"P",25),"Q",26),"R",27),"S",28),"T",29),"U",30),"V",31),"W",32),"X",33),"Y",34),"Z",35),39,12)),97)=1,"GOOD","BAD"),"BAD"),"BAD"))</f>
        <v/>
      </c>
      <c r="CM52" s="527" t="str">
        <f ca="1">IF(OR(BA52="",AZ52=""),"",IF(SUMPRODUCT(--(ISNUMBER(SEARCH(Colonies,AZ52)))),"",IFERROR(IF(INDEX(IBAN!$A$3:$A$255,MATCH(LEFT(BA52,2),IBAN!$C$3:$C$255,0))=AZ52,"GOOD","BAD"),"BAD")))</f>
        <v/>
      </c>
      <c r="CN52" s="527" t="str">
        <f ca="1">IF(BB52="","",IFERROR(IF(VLOOKUP(AZ52,IBAN!$A$2:$N$255,14,FALSE)="","no criteria",IF(VLOOKUP(AZ52,IBAN!$A$2:$N$255,14,FALSE)=LEN(BB52),"GOOD","BAD")),""))</f>
        <v/>
      </c>
      <c r="CO52" s="526" t="str">
        <f t="shared" ca="1" si="18"/>
        <v/>
      </c>
      <c r="CP52" s="526" t="str">
        <f t="shared" ca="1" si="19"/>
        <v/>
      </c>
      <c r="CQ52" s="346"/>
      <c r="CR52" s="539"/>
    </row>
    <row r="53" spans="1:96" s="541" customFormat="1" x14ac:dyDescent="0.2">
      <c r="A53" s="534"/>
      <c r="B53" s="534"/>
      <c r="C53" s="534"/>
      <c r="D53" s="534"/>
      <c r="E53" s="534"/>
      <c r="F53" s="534"/>
      <c r="G53" s="155"/>
      <c r="H53" s="141" t="str">
        <f>IF('Supplier Details'!I53="","",'Supplier Details'!I53)</f>
        <v/>
      </c>
      <c r="I53" s="141"/>
      <c r="J53" s="142" t="str">
        <f>IF('Supplier Details'!K53="","",'Supplier Details'!K53)</f>
        <v/>
      </c>
      <c r="K53" s="143" t="str">
        <f ca="1">IF(OFFSET('Supplier Details'!J53,0,2)="","",UPPER(OFFSET('Supplier Details'!J53,0,2)))</f>
        <v/>
      </c>
      <c r="L53" s="142" t="str">
        <f ca="1">IF(OFFSET('Supplier Details'!J53,0,3)="","",OFFSET('Supplier Details'!J53,0,3))</f>
        <v/>
      </c>
      <c r="M53" s="341"/>
      <c r="N53" s="141"/>
      <c r="O53" s="142" t="str">
        <f>IF('Supplier Details'!Y53="","",'Supplier Details'!Y53)</f>
        <v/>
      </c>
      <c r="P53" s="129" t="str">
        <f ca="1">IF(OFFSET('Supplier Details'!X53,0,4)="","",OFFSET('Supplier Details'!X53,0,4))</f>
        <v/>
      </c>
      <c r="Q53" s="129" t="str">
        <f>IF('Supplier Details'!V53="","",'Supplier Details'!V53)</f>
        <v/>
      </c>
      <c r="R53" s="129" t="str">
        <f ca="1">IF(OFFSET('Supplier Details'!X53,0,6)="","",OFFSET('Supplier Details'!X53,0,6))</f>
        <v/>
      </c>
      <c r="S53" s="144" t="str">
        <f>IF('Supplier Details'!AA53="","",'Supplier Details'!AA53)</f>
        <v/>
      </c>
      <c r="T53" s="341"/>
      <c r="U53" s="145"/>
      <c r="V53" s="149"/>
      <c r="W53" s="149"/>
      <c r="X53" s="129" t="str">
        <f t="shared" ca="1" si="4"/>
        <v/>
      </c>
      <c r="Y53" s="147"/>
      <c r="Z53" s="147" t="str">
        <f ca="1">IF(AA53="","",IFERROR(IF(VLOOKUP(LEFT(AA53,2),IBAN!$C$2:$O$255,13,FALSE)=LEN(AA53),IFERROR(MID(AA53,VLOOKUP(LEFT(AA53,2),IBAN!$C$2:$O$255,11,FALSE),VLOOKUP(LEFT(AA53,2),IBAN!$C$2:$O$255,12,FALSE)),""),""),"IBAN is incorrect"))</f>
        <v/>
      </c>
      <c r="AA53" s="152" t="str">
        <f t="shared" ca="1" si="7"/>
        <v/>
      </c>
      <c r="AB53" s="152" t="str">
        <f t="shared" ca="1" si="8"/>
        <v/>
      </c>
      <c r="AC53" s="143"/>
      <c r="AD53" s="342" t="str">
        <f ca="1">IF(OFFSET(U53,0,3)="","",IFERROR(IF(VLOOKUP(OFFSET(U53,0,3),IBAN!$A$3:$S$255,19,FALSE)="Y",CONCATENATE(BG53,BH53),IF(VLOOKUP(OFFSET(U53,0,3),IBAN!$A$3:$X$255,24,FALSE)="","",VLOOKUP(OFFSET(U53,0,3),IBAN!$A$3:$X$255,24,FALSE))),""))</f>
        <v/>
      </c>
      <c r="AE53" s="143"/>
      <c r="AF53" s="143"/>
      <c r="AG53" s="147"/>
      <c r="AH53" s="149"/>
      <c r="AI53" s="145" t="str">
        <f>IF('Supplier Details'!AS53="","",'Supplier Details'!AS53)</f>
        <v/>
      </c>
      <c r="AJ53" s="145"/>
      <c r="AK53" s="343" t="str">
        <f ca="1">IFERROR(IF(OFFSET(U53,0,3)="","",IF(ISBLANK(VLOOKUP(OFFSET(U53,0,3),IBAN!$A$3:$AC$255,27,FALSE)),"",VLOOKUP(OFFSET(U53,0,3),IBAN!$A$3:$AC$255,27,FALSE))),"")</f>
        <v/>
      </c>
      <c r="AL53" s="147" t="str">
        <f ca="1">IFERROR(IF(OFFSET(U53,0,3)="","",IF(ISBLANK(VLOOKUP(OFFSET(U53,0,3),IBAN!$A$3:$AC$255,28,FALSE)),"",VLOOKUP(OFFSET(U53,0,3),IBAN!$A$3:$AC$255,28,FALSE))),"")</f>
        <v/>
      </c>
      <c r="AM53" s="143"/>
      <c r="AN53" s="147"/>
      <c r="AO53" s="147"/>
      <c r="AP53" s="344" t="str">
        <f ca="1">IF(AA53="","",IFERROR(MID(AA53,VLOOKUP(LEFT(AA53,2),IBAN!$C$2:$Q$255,14,FALSE),VLOOKUP(LEFT(AA53,2),IBAN!$C$2:$Q$255,15,FALSE)),""))</f>
        <v/>
      </c>
      <c r="AQ53" s="150"/>
      <c r="AR53" s="151"/>
      <c r="AS53" s="344"/>
      <c r="AT53" s="152" t="str">
        <f t="shared" ca="1" si="9"/>
        <v/>
      </c>
      <c r="AU53" s="152" t="str">
        <f t="shared" ca="1" si="10"/>
        <v/>
      </c>
      <c r="AV53" s="136"/>
      <c r="AW53" s="210"/>
      <c r="AX53" s="150" t="str">
        <f t="shared" si="11"/>
        <v/>
      </c>
      <c r="AY53" s="344"/>
      <c r="AZ53" s="136" t="str">
        <f ca="1">IF(OFFSET(AZ53,0,-12)="","",IFERROR(VLOOKUP(MID(OFFSET(AZ53,0,-12),5,2),Lists!$A$3:$B$256,2,FALSE),"incorrect Swift/BIC"))</f>
        <v/>
      </c>
      <c r="BA53" s="152" t="str">
        <f ca="1">IF(COUNTIF(Lists!A43:A295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53,0,-12),CHAR(32),""),CHAR(33),""),CHAR(34),""),CHAR(35),""),CHAR(36),""),CHAR(37),""),CHAR(38),""),CHAR(39),""),CHAR(40),""),CHAR(41),""),CHAR(42),""),CHAR(43),""),CHAR(44),""),CHAR(45),""),CHAR(46),""),CHAR(47),""),CHAR(58),""),CHAR(59),""),CHAR(60),""),CHAR(61),""),CHAR(62),""),CHAR(63),""),CHAR(64),""),CHAR(91),""),CHAR(92),""),CHAR(93),""),CHAR(94),""),CHAR(95),""),CHAR(96),""),CHAR(123),""),CHAR(124),""),CHAR(125),""),CHAR(126),""),CHAR(150),""),CHAR(160),""))),"")</f>
        <v/>
      </c>
      <c r="BB53" s="152" t="str">
        <f ca="1">IF(BA53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53,0,-13),CHAR(32),""),CHAR(33),""),CHAR(34),""),CHAR(35),""),CHAR(36),""),CHAR(37),""),CHAR(38),""),CHAR(39),""),CHAR(40),""),CHAR(41),""),CHAR(42),""),CHAR(43),""),CHAR(44),""),CHAR(45),""),CHAR(46),""),CHAR(47),""),CHAR(58),""),CHAR(59),""),CHAR(60),""),CHAR(61),""),CHAR(62),""),CHAR(63),""),CHAR(64),""),CHAR(91),""),CHAR(92),""),CHAR(93),""),CHAR(94),""),CHAR(95),""),CHAR(96),""),CHAR(123),""),CHAR(124),""),CHAR(125),""),CHAR(126),""),CHAR(150),""),CHAR(160),""))),
IFERROR(IF(VLOOKUP(LEFT(BA53,2),IBAN!$C$2:$O$255,13,FALSE)=LEN(BA53),IFERROR(MID(BA53,VLOOKUP(LEFT(BA53,2),IBAN!$C$2:$O$255,11,FALSE),VLOOKUP(LEFT(BA53,2),IBAN!$C$2:$O$255,12,FALSE)),""),"IBAN is incorrect"),"IBAN is incorrect"))</f>
        <v/>
      </c>
      <c r="BC53" s="210"/>
      <c r="BD53" s="136"/>
      <c r="BE53" s="136"/>
      <c r="BF53" s="152" t="str">
        <f t="shared" ca="1" si="12"/>
        <v/>
      </c>
      <c r="BG53" s="345" t="str">
        <f ca="1">IF(OFFSET(U53,0,3)="","",IFERROR(
IF(VLOOKUP(OFFSET(U53,0,3),IBAN!$A$3:$S$255,19,FALSE)="Y",
  IF(VLOOKUP(OFFSET(U53,0,3),IBAN!$A$3:$C$255,2,FALSE)="Y",
      IF(AA53="","",IF(VLOOKUP(LEFT(AA53,2),IBAN!$C$2:$O$255,13,FALSE)=LEN(AA53),MID(AA53,VLOOKUP(LEFT(AA53,2),IBAN!$C$2:$O$255,6,FALSE),VLOOKUP(LEFT(AA53,2),IBAN!$C$2:$O$255,7,FALSE)),"IBAN is incorrect")),
      IF(AB53="","",MID(AB53,VLOOKUP(OFFSET(U53,0,3), IBAN!$A$3:$O$255,8,FALSE), VLOOKUP(OFFSET(U53,0,3), IBAN!$A$3:$O$255,9,FALSE)))),
  MID(UPPER(CLEAN(SUBSTITUTE(SUBSTITUTE(SUBSTITUTE(SUBSTITUTE(SUBSTITUTE(SUBSTITUTE(SUBSTITUTE(SUBSTITUTE(SUBSTITUTE(SUBSTITUTE(OFFSET(U53,0,9)," ",""),"-",""),"–",""),".",""),"/",""),"_",""),"&amp;",""),"+",""),":",""),";",""))),VLOOKUP(OFFSET(U53,0,3),IBAN!$A$3:$W$255,20,FALSE),VLOOKUP(OFFSET(U53,0,3),IBAN!$A$3:$W$255,21,FALSE))),
""))</f>
        <v/>
      </c>
      <c r="BH53" s="152" t="str">
        <f ca="1">IF(OFFSET(U53,0,3)="","",IFERROR(
IF(VLOOKUP(OFFSET(U53,0,3),IBAN!$A$3:$S$255,19,FALSE)="Y",
  IF(VLOOKUP(OFFSET(U53,0,3),IBAN!$A$3:$C$255,2,FALSE)="Y",
      IF(AA53="","",IF(VLOOKUP(LEFT(AA53,2),IBAN!$C$2:$O$255,13,FALSE)=LEN(AA53),MID(AA53,VLOOKUP(LEFT(AA53,2),IBAN!$C$2:$O$255,8,FALSE),VLOOKUP(LEFT(AA53,2),IBAN!$C$2:$O$255,9,FALSE)),"")),
      IF(AB53="","",MID(AB53,VLOOKUP(OFFSET(U53,0,3), IBAN!$A$3:$O$255,10,FALSE), VLOOKUP(OFFSET(U53,0,3), IBAN!$A$3:$O$255,11,FALSE)))),
  IFERROR(MID(UPPER(CLEAN(SUBSTITUTE(SUBSTITUTE(SUBSTITUTE(SUBSTITUTE(SUBSTITUTE(SUBSTITUTE(SUBSTITUTE(SUBSTITUTE(SUBSTITUTE(SUBSTITUTE(OFFSET(U53,0,9)," ",""),"-",""),"–",""),".",""),"/",""),"_",""),"&amp;",""),"+",""),":",""),";",""))),VLOOKUP(OFFSET(U53,0,3),IBAN!$A$3:$W$255,22,FALSE),VLOOKUP(OFFSET(U53,0,3),IBAN!$A$3:$W$255,23,FALSE)),
        UPPER(CLEAN(SUBSTITUTE(SUBSTITUTE(SUBSTITUTE(SUBSTITUTE(SUBSTITUTE(SUBSTITUTE(SUBSTITUTE(SUBSTITUTE(SUBSTITUTE(SUBSTITUTE(OFFSET(U53,0,9)," ",""),"-",""),"–",""),".",""),"/",""),"_",""),"&amp;",""),"+",""),":",""),";",""))))),
""))</f>
        <v/>
      </c>
      <c r="BI53" s="152" t="str">
        <f t="shared" ca="1" si="13"/>
        <v/>
      </c>
      <c r="BJ53" s="152" t="str">
        <f t="shared" ca="1" si="14"/>
        <v/>
      </c>
      <c r="BK53" s="150"/>
      <c r="BL53" s="152" t="str">
        <f t="shared" ca="1" si="15"/>
        <v/>
      </c>
      <c r="BM53" s="152"/>
      <c r="BN53" s="136"/>
      <c r="BO53" s="136"/>
      <c r="BP53" s="152"/>
      <c r="BQ53" s="136"/>
      <c r="BR53" s="136" t="str">
        <f t="shared" ca="1" si="0"/>
        <v/>
      </c>
      <c r="BS53" s="136"/>
      <c r="BT53" s="136"/>
      <c r="BU53" s="136"/>
      <c r="BV53" s="210"/>
      <c r="BW53" s="153"/>
      <c r="BX53" s="153"/>
      <c r="BY53" s="136"/>
      <c r="BZ53" s="136"/>
      <c r="CA53" s="136"/>
      <c r="CB53" s="136"/>
      <c r="CC53" s="136" t="str">
        <f t="shared" ca="1" si="5"/>
        <v/>
      </c>
      <c r="CD53" s="136" t="str">
        <f t="shared" ca="1" si="6"/>
        <v/>
      </c>
      <c r="CE53" s="210"/>
      <c r="CF53" s="136" t="str">
        <f t="shared" ca="1" si="16"/>
        <v/>
      </c>
      <c r="CG53" s="136" t="str">
        <f t="shared" ca="1" si="17"/>
        <v/>
      </c>
      <c r="CH53" s="136"/>
      <c r="CI53" s="526" t="str">
        <f ca="1">IF(AA53="","",IFERROR(IF(VLOOKUP(LEFT(AA53,2),IBAN!$C$2:$O$255,13,FALSE)=LEN(AA53),IF(MOD(CONCATENATE(MOD(CONCATENATE(MOD(CONCATENATE(MOD(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53, LEN(AA53) - 4) &amp; LEFT(AA53,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53, LEN(AA53) - 4) &amp; LEFT(AA53,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53, LEN(AA53) - 4) &amp; LEFT(AA53,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53, LEN(AA53) - 4) &amp; LEFT(AA53, 4)),"A",10),"B",11),"C",12),"D",13),"E",14),"F",15),"G",16),"H",17),"I",18),"J",19),"K",20),"L",21),"M",22),"N",23),"O",24),"P",25),"Q",26),"R",27),"S",28),"T",29),"U",30),"V",31),"W",32),"X",33),"Y",34),"Z",35),39,12)),97)=1,"GOOD","BAD"),"Length incorrect"),"BAD"))</f>
        <v/>
      </c>
      <c r="CJ53" s="526" t="str">
        <f ca="1">IF(OR(AA53="",OFFSET(U53,0,3)=""),"",IF(SUMPRODUCT(--(ISNUMBER(SEARCH(Colonies,OFFSET(U53,0,3))))),"",IFERROR(IF(INDEX(IBAN!$A$3:$A$255,MATCH(LEFT(AA53,2),IBAN!$C$3:$C$255,0))=OFFSET(U53,0,3),"GOOD","BAD"),"BAD")))</f>
        <v/>
      </c>
      <c r="CK53" s="526" t="str">
        <f ca="1">IF(AB53="","",IFERROR(IF(VLOOKUP(OFFSET(U53,0,3),IBAN!$A$2:$N$255,14,FALSE)="","no criteria",IF(VLOOKUP(OFFSET(U53,0,3),IBAN!$A$2:$N$255,14,FALSE)=LEN(AB53),"GOOD",IF(OR(CO53="GOOD",CP53="GOOD"),"GOOD","BAD"))),""))</f>
        <v/>
      </c>
      <c r="CL53" s="527" t="str">
        <f ca="1">IF(BA53="","",IFERROR(IF(VLOOKUP(LEFT(BA53,2),IBAN!$C$2:$O$255,13,FALSE)=LEN(BA53),IF(MOD(CONCATENATE(MOD(CONCATENATE(MOD(CONCATENATE(MOD(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53, LEN(BA53) - 4) &amp; LEFT(BA53,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53, LEN(BA53) - 4) &amp; LEFT(BA53,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53, LEN(BA53) - 4) &amp; LEFT(BA53,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53, LEN(BA53) - 4) &amp; LEFT(BA53, 4)),"A",10),"B",11),"C",12),"D",13),"E",14),"F",15),"G",16),"H",17),"I",18),"J",19),"K",20),"L",21),"M",22),"N",23),"O",24),"P",25),"Q",26),"R",27),"S",28),"T",29),"U",30),"V",31),"W",32),"X",33),"Y",34),"Z",35),39,12)),97)=1,"GOOD","BAD"),"BAD"),"BAD"))</f>
        <v/>
      </c>
      <c r="CM53" s="527" t="str">
        <f ca="1">IF(OR(BA53="",AZ53=""),"",IF(SUMPRODUCT(--(ISNUMBER(SEARCH(Colonies,AZ53)))),"",IFERROR(IF(INDEX(IBAN!$A$3:$A$255,MATCH(LEFT(BA53,2),IBAN!$C$3:$C$255,0))=AZ53,"GOOD","BAD"),"BAD")))</f>
        <v/>
      </c>
      <c r="CN53" s="527" t="str">
        <f ca="1">IF(BB53="","",IFERROR(IF(VLOOKUP(AZ53,IBAN!$A$2:$N$255,14,FALSE)="","no criteria",IF(VLOOKUP(AZ53,IBAN!$A$2:$N$255,14,FALSE)=LEN(BB53),"GOOD","BAD")),""))</f>
        <v/>
      </c>
      <c r="CO53" s="526" t="str">
        <f t="shared" ca="1" si="18"/>
        <v/>
      </c>
      <c r="CP53" s="526" t="str">
        <f t="shared" ca="1" si="19"/>
        <v/>
      </c>
      <c r="CQ53" s="346"/>
      <c r="CR53" s="539"/>
    </row>
    <row r="54" spans="1:96" s="541" customFormat="1" x14ac:dyDescent="0.2">
      <c r="A54" s="534"/>
      <c r="B54" s="534"/>
      <c r="C54" s="534"/>
      <c r="D54" s="534"/>
      <c r="E54" s="534"/>
      <c r="F54" s="534"/>
      <c r="G54" s="347" t="s">
        <v>214</v>
      </c>
      <c r="H54" s="141" t="str">
        <f>IF('Supplier Details'!I54="","",'Supplier Details'!I54)</f>
        <v/>
      </c>
      <c r="I54" s="141"/>
      <c r="J54" s="142" t="str">
        <f>IF('Supplier Details'!K54="","",'Supplier Details'!K54)</f>
        <v/>
      </c>
      <c r="K54" s="143" t="str">
        <f ca="1">IF(OFFSET('Supplier Details'!J54,0,2)="","",UPPER(OFFSET('Supplier Details'!J54,0,2)))</f>
        <v/>
      </c>
      <c r="L54" s="142" t="str">
        <f ca="1">IF(OFFSET('Supplier Details'!J54,0,3)="","",OFFSET('Supplier Details'!J54,0,3))</f>
        <v/>
      </c>
      <c r="M54" s="341"/>
      <c r="N54" s="141"/>
      <c r="O54" s="142" t="str">
        <f>IF('Supplier Details'!Y54="","",'Supplier Details'!Y54)</f>
        <v/>
      </c>
      <c r="P54" s="129" t="str">
        <f ca="1">IF(OFFSET('Supplier Details'!X54,0,4)="","",OFFSET('Supplier Details'!X54,0,4))</f>
        <v/>
      </c>
      <c r="Q54" s="129" t="str">
        <f>IF('Supplier Details'!V54="","",'Supplier Details'!V54)</f>
        <v/>
      </c>
      <c r="R54" s="129" t="str">
        <f ca="1">IF(OFFSET('Supplier Details'!X54,0,6)="","",OFFSET('Supplier Details'!X54,0,6))</f>
        <v/>
      </c>
      <c r="S54" s="144" t="str">
        <f>IF('Supplier Details'!AA54="","",'Supplier Details'!AA54)</f>
        <v/>
      </c>
      <c r="T54" s="341"/>
      <c r="U54" s="145"/>
      <c r="V54" s="149"/>
      <c r="W54" s="149"/>
      <c r="X54" s="129" t="str">
        <f t="shared" ca="1" si="4"/>
        <v/>
      </c>
      <c r="Y54" s="147"/>
      <c r="Z54" s="147" t="str">
        <f ca="1">IF(AA54="","",IFERROR(IF(VLOOKUP(LEFT(AA54,2),IBAN!$C$2:$O$255,13,FALSE)=LEN(AA54),IFERROR(MID(AA54,VLOOKUP(LEFT(AA54,2),IBAN!$C$2:$O$255,11,FALSE),VLOOKUP(LEFT(AA54,2),IBAN!$C$2:$O$255,12,FALSE)),""),""),"IBAN is incorrect"))</f>
        <v/>
      </c>
      <c r="AA54" s="152" t="str">
        <f t="shared" ca="1" si="7"/>
        <v/>
      </c>
      <c r="AB54" s="152" t="str">
        <f t="shared" ca="1" si="8"/>
        <v/>
      </c>
      <c r="AC54" s="143"/>
      <c r="AD54" s="342" t="str">
        <f ca="1">IF(OFFSET(U54,0,3)="","",IFERROR(IF(VLOOKUP(OFFSET(U54,0,3),IBAN!$A$3:$S$255,19,FALSE)="Y",CONCATENATE(BG54,BH54),IF(VLOOKUP(OFFSET(U54,0,3),IBAN!$A$3:$X$255,24,FALSE)="","",VLOOKUP(OFFSET(U54,0,3),IBAN!$A$3:$X$255,24,FALSE))),""))</f>
        <v/>
      </c>
      <c r="AE54" s="143"/>
      <c r="AF54" s="143"/>
      <c r="AG54" s="147"/>
      <c r="AH54" s="149"/>
      <c r="AI54" s="145" t="str">
        <f>IF('Supplier Details'!AS54="","",'Supplier Details'!AS54)</f>
        <v/>
      </c>
      <c r="AJ54" s="145"/>
      <c r="AK54" s="343" t="str">
        <f ca="1">IFERROR(IF(OFFSET(U54,0,3)="","",IF(ISBLANK(VLOOKUP(OFFSET(U54,0,3),IBAN!$A$3:$AC$255,27,FALSE)),"",VLOOKUP(OFFSET(U54,0,3),IBAN!$A$3:$AC$255,27,FALSE))),"")</f>
        <v/>
      </c>
      <c r="AL54" s="147" t="str">
        <f ca="1">IFERROR(IF(OFFSET(U54,0,3)="","",IF(ISBLANK(VLOOKUP(OFFSET(U54,0,3),IBAN!$A$3:$AC$255,28,FALSE)),"",VLOOKUP(OFFSET(U54,0,3),IBAN!$A$3:$AC$255,28,FALSE))),"")</f>
        <v/>
      </c>
      <c r="AM54" s="143"/>
      <c r="AN54" s="147"/>
      <c r="AO54" s="147"/>
      <c r="AP54" s="344" t="str">
        <f ca="1">IF(AA54="","",IFERROR(MID(AA54,VLOOKUP(LEFT(AA54,2),IBAN!$C$2:$Q$255,14,FALSE),VLOOKUP(LEFT(AA54,2),IBAN!$C$2:$Q$255,15,FALSE)),""))</f>
        <v/>
      </c>
      <c r="AQ54" s="150"/>
      <c r="AR54" s="151"/>
      <c r="AS54" s="344"/>
      <c r="AT54" s="152" t="str">
        <f t="shared" ca="1" si="9"/>
        <v/>
      </c>
      <c r="AU54" s="152" t="str">
        <f t="shared" ca="1" si="10"/>
        <v/>
      </c>
      <c r="AV54" s="136"/>
      <c r="AW54" s="210"/>
      <c r="AX54" s="150" t="str">
        <f t="shared" si="11"/>
        <v/>
      </c>
      <c r="AY54" s="344"/>
      <c r="AZ54" s="136" t="str">
        <f ca="1">IF(OFFSET(AZ54,0,-12)="","",IFERROR(VLOOKUP(MID(OFFSET(AZ54,0,-12),5,2),Lists!$A$3:$B$256,2,FALSE),"incorrect Swift/BIC"))</f>
        <v/>
      </c>
      <c r="BA54" s="152" t="str">
        <f ca="1">IF(COUNTIF(Lists!A44:A296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54,0,-12),CHAR(32),""),CHAR(33),""),CHAR(34),""),CHAR(35),""),CHAR(36),""),CHAR(37),""),CHAR(38),""),CHAR(39),""),CHAR(40),""),CHAR(41),""),CHAR(42),""),CHAR(43),""),CHAR(44),""),CHAR(45),""),CHAR(46),""),CHAR(47),""),CHAR(58),""),CHAR(59),""),CHAR(60),""),CHAR(61),""),CHAR(62),""),CHAR(63),""),CHAR(64),""),CHAR(91),""),CHAR(92),""),CHAR(93),""),CHAR(94),""),CHAR(95),""),CHAR(96),""),CHAR(123),""),CHAR(124),""),CHAR(125),""),CHAR(126),""),CHAR(150),""),CHAR(160),""))),"")</f>
        <v/>
      </c>
      <c r="BB54" s="152" t="str">
        <f ca="1">IF(BA54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54,0,-13),CHAR(32),""),CHAR(33),""),CHAR(34),""),CHAR(35),""),CHAR(36),""),CHAR(37),""),CHAR(38),""),CHAR(39),""),CHAR(40),""),CHAR(41),""),CHAR(42),""),CHAR(43),""),CHAR(44),""),CHAR(45),""),CHAR(46),""),CHAR(47),""),CHAR(58),""),CHAR(59),""),CHAR(60),""),CHAR(61),""),CHAR(62),""),CHAR(63),""),CHAR(64),""),CHAR(91),""),CHAR(92),""),CHAR(93),""),CHAR(94),""),CHAR(95),""),CHAR(96),""),CHAR(123),""),CHAR(124),""),CHAR(125),""),CHAR(126),""),CHAR(150),""),CHAR(160),""))),
IFERROR(IF(VLOOKUP(LEFT(BA54,2),IBAN!$C$2:$O$255,13,FALSE)=LEN(BA54),IFERROR(MID(BA54,VLOOKUP(LEFT(BA54,2),IBAN!$C$2:$O$255,11,FALSE),VLOOKUP(LEFT(BA54,2),IBAN!$C$2:$O$255,12,FALSE)),""),"IBAN is incorrect"),"IBAN is incorrect"))</f>
        <v/>
      </c>
      <c r="BC54" s="210"/>
      <c r="BD54" s="136"/>
      <c r="BE54" s="136"/>
      <c r="BF54" s="152" t="str">
        <f t="shared" ca="1" si="12"/>
        <v/>
      </c>
      <c r="BG54" s="345" t="str">
        <f ca="1">IF(OFFSET(U54,0,3)="","",IFERROR(
IF(VLOOKUP(OFFSET(U54,0,3),IBAN!$A$3:$S$255,19,FALSE)="Y",
  IF(VLOOKUP(OFFSET(U54,0,3),IBAN!$A$3:$C$255,2,FALSE)="Y",
      IF(AA54="","",IF(VLOOKUP(LEFT(AA54,2),IBAN!$C$2:$O$255,13,FALSE)=LEN(AA54),MID(AA54,VLOOKUP(LEFT(AA54,2),IBAN!$C$2:$O$255,6,FALSE),VLOOKUP(LEFT(AA54,2),IBAN!$C$2:$O$255,7,FALSE)),"IBAN is incorrect")),
      IF(AB54="","",MID(AB54,VLOOKUP(OFFSET(U54,0,3), IBAN!$A$3:$O$255,8,FALSE), VLOOKUP(OFFSET(U54,0,3), IBAN!$A$3:$O$255,9,FALSE)))),
  MID(UPPER(CLEAN(SUBSTITUTE(SUBSTITUTE(SUBSTITUTE(SUBSTITUTE(SUBSTITUTE(SUBSTITUTE(SUBSTITUTE(SUBSTITUTE(SUBSTITUTE(SUBSTITUTE(OFFSET(U54,0,9)," ",""),"-",""),"–",""),".",""),"/",""),"_",""),"&amp;",""),"+",""),":",""),";",""))),VLOOKUP(OFFSET(U54,0,3),IBAN!$A$3:$W$255,20,FALSE),VLOOKUP(OFFSET(U54,0,3),IBAN!$A$3:$W$255,21,FALSE))),
""))</f>
        <v/>
      </c>
      <c r="BH54" s="152" t="str">
        <f ca="1">IF(OFFSET(U54,0,3)="","",IFERROR(
IF(VLOOKUP(OFFSET(U54,0,3),IBAN!$A$3:$S$255,19,FALSE)="Y",
  IF(VLOOKUP(OFFSET(U54,0,3),IBAN!$A$3:$C$255,2,FALSE)="Y",
      IF(AA54="","",IF(VLOOKUP(LEFT(AA54,2),IBAN!$C$2:$O$255,13,FALSE)=LEN(AA54),MID(AA54,VLOOKUP(LEFT(AA54,2),IBAN!$C$2:$O$255,8,FALSE),VLOOKUP(LEFT(AA54,2),IBAN!$C$2:$O$255,9,FALSE)),"")),
      IF(AB54="","",MID(AB54,VLOOKUP(OFFSET(U54,0,3), IBAN!$A$3:$O$255,10,FALSE), VLOOKUP(OFFSET(U54,0,3), IBAN!$A$3:$O$255,11,FALSE)))),
  IFERROR(MID(UPPER(CLEAN(SUBSTITUTE(SUBSTITUTE(SUBSTITUTE(SUBSTITUTE(SUBSTITUTE(SUBSTITUTE(SUBSTITUTE(SUBSTITUTE(SUBSTITUTE(SUBSTITUTE(OFFSET(U54,0,9)," ",""),"-",""),"–",""),".",""),"/",""),"_",""),"&amp;",""),"+",""),":",""),";",""))),VLOOKUP(OFFSET(U54,0,3),IBAN!$A$3:$W$255,22,FALSE),VLOOKUP(OFFSET(U54,0,3),IBAN!$A$3:$W$255,23,FALSE)),
        UPPER(CLEAN(SUBSTITUTE(SUBSTITUTE(SUBSTITUTE(SUBSTITUTE(SUBSTITUTE(SUBSTITUTE(SUBSTITUTE(SUBSTITUTE(SUBSTITUTE(SUBSTITUTE(OFFSET(U54,0,9)," ",""),"-",""),"–",""),".",""),"/",""),"_",""),"&amp;",""),"+",""),":",""),";",""))))),
""))</f>
        <v/>
      </c>
      <c r="BI54" s="152" t="str">
        <f t="shared" ca="1" si="13"/>
        <v/>
      </c>
      <c r="BJ54" s="152" t="str">
        <f t="shared" ca="1" si="14"/>
        <v/>
      </c>
      <c r="BK54" s="150"/>
      <c r="BL54" s="152" t="str">
        <f t="shared" ca="1" si="15"/>
        <v/>
      </c>
      <c r="BM54" s="152"/>
      <c r="BN54" s="136"/>
      <c r="BO54" s="136"/>
      <c r="BP54" s="152"/>
      <c r="BQ54" s="136"/>
      <c r="BR54" s="136" t="str">
        <f t="shared" ca="1" si="0"/>
        <v/>
      </c>
      <c r="BS54" s="136"/>
      <c r="BT54" s="136"/>
      <c r="BU54" s="136"/>
      <c r="BV54" s="210"/>
      <c r="BW54" s="153"/>
      <c r="BX54" s="153"/>
      <c r="BY54" s="136"/>
      <c r="BZ54" s="136"/>
      <c r="CA54" s="136"/>
      <c r="CB54" s="136"/>
      <c r="CC54" s="136" t="str">
        <f t="shared" ca="1" si="5"/>
        <v/>
      </c>
      <c r="CD54" s="136" t="str">
        <f t="shared" ca="1" si="6"/>
        <v/>
      </c>
      <c r="CE54" s="210"/>
      <c r="CF54" s="136" t="str">
        <f t="shared" ca="1" si="16"/>
        <v/>
      </c>
      <c r="CG54" s="136" t="str">
        <f t="shared" ca="1" si="17"/>
        <v/>
      </c>
      <c r="CH54" s="136"/>
      <c r="CI54" s="526" t="str">
        <f ca="1">IF(AA54="","",IFERROR(IF(VLOOKUP(LEFT(AA54,2),IBAN!$C$2:$O$255,13,FALSE)=LEN(AA54),IF(MOD(CONCATENATE(MOD(CONCATENATE(MOD(CONCATENATE(MOD(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54, LEN(AA54) - 4) &amp; LEFT(AA54,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54, LEN(AA54) - 4) &amp; LEFT(AA54,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54, LEN(AA54) - 4) &amp; LEFT(AA54,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54, LEN(AA54) - 4) &amp; LEFT(AA54, 4)),"A",10),"B",11),"C",12),"D",13),"E",14),"F",15),"G",16),"H",17),"I",18),"J",19),"K",20),"L",21),"M",22),"N",23),"O",24),"P",25),"Q",26),"R",27),"S",28),"T",29),"U",30),"V",31),"W",32),"X",33),"Y",34),"Z",35),39,12)),97)=1,"GOOD","BAD"),"Length incorrect"),"BAD"))</f>
        <v/>
      </c>
      <c r="CJ54" s="526" t="str">
        <f ca="1">IF(OR(AA54="",OFFSET(U54,0,3)=""),"",IF(SUMPRODUCT(--(ISNUMBER(SEARCH(Colonies,OFFSET(U54,0,3))))),"",IFERROR(IF(INDEX(IBAN!$A$3:$A$255,MATCH(LEFT(AA54,2),IBAN!$C$3:$C$255,0))=OFFSET(U54,0,3),"GOOD","BAD"),"BAD")))</f>
        <v/>
      </c>
      <c r="CK54" s="526" t="str">
        <f ca="1">IF(AB54="","",IFERROR(IF(VLOOKUP(OFFSET(U54,0,3),IBAN!$A$2:$N$255,14,FALSE)="","no criteria",IF(VLOOKUP(OFFSET(U54,0,3),IBAN!$A$2:$N$255,14,FALSE)=LEN(AB54),"GOOD",IF(OR(CO54="GOOD",CP54="GOOD"),"GOOD","BAD"))),""))</f>
        <v/>
      </c>
      <c r="CL54" s="527" t="str">
        <f ca="1">IF(BA54="","",IFERROR(IF(VLOOKUP(LEFT(BA54,2),IBAN!$C$2:$O$255,13,FALSE)=LEN(BA54),IF(MOD(CONCATENATE(MOD(CONCATENATE(MOD(CONCATENATE(MOD(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54, LEN(BA54) - 4) &amp; LEFT(BA54,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54, LEN(BA54) - 4) &amp; LEFT(BA54,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54, LEN(BA54) - 4) &amp; LEFT(BA54,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54, LEN(BA54) - 4) &amp; LEFT(BA54, 4)),"A",10),"B",11),"C",12),"D",13),"E",14),"F",15),"G",16),"H",17),"I",18),"J",19),"K",20),"L",21),"M",22),"N",23),"O",24),"P",25),"Q",26),"R",27),"S",28),"T",29),"U",30),"V",31),"W",32),"X",33),"Y",34),"Z",35),39,12)),97)=1,"GOOD","BAD"),"BAD"),"BAD"))</f>
        <v/>
      </c>
      <c r="CM54" s="527" t="str">
        <f ca="1">IF(OR(BA54="",AZ54=""),"",IF(SUMPRODUCT(--(ISNUMBER(SEARCH(Colonies,AZ54)))),"",IFERROR(IF(INDEX(IBAN!$A$3:$A$255,MATCH(LEFT(BA54,2),IBAN!$C$3:$C$255,0))=AZ54,"GOOD","BAD"),"BAD")))</f>
        <v/>
      </c>
      <c r="CN54" s="527" t="str">
        <f ca="1">IF(BB54="","",IFERROR(IF(VLOOKUP(AZ54,IBAN!$A$2:$N$255,14,FALSE)="","no criteria",IF(VLOOKUP(AZ54,IBAN!$A$2:$N$255,14,FALSE)=LEN(BB54),"GOOD","BAD")),""))</f>
        <v/>
      </c>
      <c r="CO54" s="526" t="str">
        <f t="shared" ca="1" si="18"/>
        <v/>
      </c>
      <c r="CP54" s="526" t="str">
        <f t="shared" ca="1" si="19"/>
        <v/>
      </c>
      <c r="CQ54" s="346"/>
      <c r="CR54" s="539"/>
    </row>
    <row r="55" spans="1:96" s="541" customFormat="1" x14ac:dyDescent="0.2">
      <c r="A55" s="534"/>
      <c r="B55" s="534"/>
      <c r="C55" s="534"/>
      <c r="D55" s="534"/>
      <c r="E55" s="534"/>
      <c r="F55" s="534"/>
      <c r="G55" s="155"/>
      <c r="H55" s="141" t="str">
        <f>IF('Supplier Details'!I55="","",'Supplier Details'!I55)</f>
        <v/>
      </c>
      <c r="I55" s="141"/>
      <c r="J55" s="142" t="str">
        <f>IF('Supplier Details'!K55="","",'Supplier Details'!K55)</f>
        <v/>
      </c>
      <c r="K55" s="143" t="str">
        <f ca="1">IF(OFFSET('Supplier Details'!J55,0,2)="","",UPPER(OFFSET('Supplier Details'!J55,0,2)))</f>
        <v/>
      </c>
      <c r="L55" s="142" t="str">
        <f ca="1">IF(OFFSET('Supplier Details'!J55,0,3)="","",OFFSET('Supplier Details'!J55,0,3))</f>
        <v/>
      </c>
      <c r="M55" s="341"/>
      <c r="N55" s="141"/>
      <c r="O55" s="142" t="str">
        <f>IF('Supplier Details'!Y55="","",'Supplier Details'!Y55)</f>
        <v/>
      </c>
      <c r="P55" s="129" t="str">
        <f ca="1">IF(OFFSET('Supplier Details'!X55,0,4)="","",OFFSET('Supplier Details'!X55,0,4))</f>
        <v/>
      </c>
      <c r="Q55" s="129" t="str">
        <f>IF('Supplier Details'!V55="","",'Supplier Details'!V55)</f>
        <v/>
      </c>
      <c r="R55" s="129" t="str">
        <f ca="1">IF(OFFSET('Supplier Details'!X55,0,6)="","",OFFSET('Supplier Details'!X55,0,6))</f>
        <v/>
      </c>
      <c r="S55" s="144" t="str">
        <f>IF('Supplier Details'!AA55="","",'Supplier Details'!AA55)</f>
        <v/>
      </c>
      <c r="T55" s="341"/>
      <c r="U55" s="145"/>
      <c r="V55" s="149"/>
      <c r="W55" s="149"/>
      <c r="X55" s="129" t="str">
        <f t="shared" ca="1" si="4"/>
        <v/>
      </c>
      <c r="Y55" s="147"/>
      <c r="Z55" s="147" t="str">
        <f ca="1">IF(AA55="","",IFERROR(IF(VLOOKUP(LEFT(AA55,2),IBAN!$C$2:$O$255,13,FALSE)=LEN(AA55),IFERROR(MID(AA55,VLOOKUP(LEFT(AA55,2),IBAN!$C$2:$O$255,11,FALSE),VLOOKUP(LEFT(AA55,2),IBAN!$C$2:$O$255,12,FALSE)),""),""),"IBAN is incorrect"))</f>
        <v/>
      </c>
      <c r="AA55" s="152" t="str">
        <f t="shared" ca="1" si="7"/>
        <v/>
      </c>
      <c r="AB55" s="152" t="str">
        <f t="shared" ca="1" si="8"/>
        <v/>
      </c>
      <c r="AC55" s="143"/>
      <c r="AD55" s="342" t="str">
        <f ca="1">IF(OFFSET(U55,0,3)="","",IFERROR(IF(VLOOKUP(OFFSET(U55,0,3),IBAN!$A$3:$S$255,19,FALSE)="Y",CONCATENATE(BG55,BH55),IF(VLOOKUP(OFFSET(U55,0,3),IBAN!$A$3:$X$255,24,FALSE)="","",VLOOKUP(OFFSET(U55,0,3),IBAN!$A$3:$X$255,24,FALSE))),""))</f>
        <v/>
      </c>
      <c r="AE55" s="143"/>
      <c r="AF55" s="143"/>
      <c r="AG55" s="147"/>
      <c r="AH55" s="149"/>
      <c r="AI55" s="145" t="str">
        <f>IF('Supplier Details'!AS55="","",'Supplier Details'!AS55)</f>
        <v/>
      </c>
      <c r="AJ55" s="145"/>
      <c r="AK55" s="343" t="str">
        <f ca="1">IFERROR(IF(OFFSET(U55,0,3)="","",IF(ISBLANK(VLOOKUP(OFFSET(U55,0,3),IBAN!$A$3:$AC$255,27,FALSE)),"",VLOOKUP(OFFSET(U55,0,3),IBAN!$A$3:$AC$255,27,FALSE))),"")</f>
        <v/>
      </c>
      <c r="AL55" s="147" t="str">
        <f ca="1">IFERROR(IF(OFFSET(U55,0,3)="","",IF(ISBLANK(VLOOKUP(OFFSET(U55,0,3),IBAN!$A$3:$AC$255,28,FALSE)),"",VLOOKUP(OFFSET(U55,0,3),IBAN!$A$3:$AC$255,28,FALSE))),"")</f>
        <v/>
      </c>
      <c r="AM55" s="143"/>
      <c r="AN55" s="147"/>
      <c r="AO55" s="147"/>
      <c r="AP55" s="344" t="str">
        <f ca="1">IF(AA55="","",IFERROR(MID(AA55,VLOOKUP(LEFT(AA55,2),IBAN!$C$2:$Q$255,14,FALSE),VLOOKUP(LEFT(AA55,2),IBAN!$C$2:$Q$255,15,FALSE)),""))</f>
        <v/>
      </c>
      <c r="AQ55" s="150"/>
      <c r="AR55" s="151"/>
      <c r="AS55" s="344"/>
      <c r="AT55" s="152" t="str">
        <f t="shared" ca="1" si="9"/>
        <v/>
      </c>
      <c r="AU55" s="152" t="str">
        <f t="shared" ca="1" si="10"/>
        <v/>
      </c>
      <c r="AV55" s="136"/>
      <c r="AW55" s="210"/>
      <c r="AX55" s="150" t="str">
        <f t="shared" si="11"/>
        <v/>
      </c>
      <c r="AY55" s="344"/>
      <c r="AZ55" s="136" t="str">
        <f ca="1">IF(OFFSET(AZ55,0,-12)="","",IFERROR(VLOOKUP(MID(OFFSET(AZ55,0,-12),5,2),Lists!$A$3:$B$256,2,FALSE),"incorrect Swift/BIC"))</f>
        <v/>
      </c>
      <c r="BA55" s="152" t="str">
        <f ca="1">IF(COUNTIF(Lists!A45:A297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55,0,-12),CHAR(32),""),CHAR(33),""),CHAR(34),""),CHAR(35),""),CHAR(36),""),CHAR(37),""),CHAR(38),""),CHAR(39),""),CHAR(40),""),CHAR(41),""),CHAR(42),""),CHAR(43),""),CHAR(44),""),CHAR(45),""),CHAR(46),""),CHAR(47),""),CHAR(58),""),CHAR(59),""),CHAR(60),""),CHAR(61),""),CHAR(62),""),CHAR(63),""),CHAR(64),""),CHAR(91),""),CHAR(92),""),CHAR(93),""),CHAR(94),""),CHAR(95),""),CHAR(96),""),CHAR(123),""),CHAR(124),""),CHAR(125),""),CHAR(126),""),CHAR(150),""),CHAR(160),""))),"")</f>
        <v/>
      </c>
      <c r="BB55" s="152" t="str">
        <f ca="1">IF(BA55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55,0,-13),CHAR(32),""),CHAR(33),""),CHAR(34),""),CHAR(35),""),CHAR(36),""),CHAR(37),""),CHAR(38),""),CHAR(39),""),CHAR(40),""),CHAR(41),""),CHAR(42),""),CHAR(43),""),CHAR(44),""),CHAR(45),""),CHAR(46),""),CHAR(47),""),CHAR(58),""),CHAR(59),""),CHAR(60),""),CHAR(61),""),CHAR(62),""),CHAR(63),""),CHAR(64),""),CHAR(91),""),CHAR(92),""),CHAR(93),""),CHAR(94),""),CHAR(95),""),CHAR(96),""),CHAR(123),""),CHAR(124),""),CHAR(125),""),CHAR(126),""),CHAR(150),""),CHAR(160),""))),
IFERROR(IF(VLOOKUP(LEFT(BA55,2),IBAN!$C$2:$O$255,13,FALSE)=LEN(BA55),IFERROR(MID(BA55,VLOOKUP(LEFT(BA55,2),IBAN!$C$2:$O$255,11,FALSE),VLOOKUP(LEFT(BA55,2),IBAN!$C$2:$O$255,12,FALSE)),""),"IBAN is incorrect"),"IBAN is incorrect"))</f>
        <v/>
      </c>
      <c r="BC55" s="210"/>
      <c r="BD55" s="136"/>
      <c r="BE55" s="136"/>
      <c r="BF55" s="152" t="str">
        <f t="shared" ca="1" si="12"/>
        <v/>
      </c>
      <c r="BG55" s="345" t="str">
        <f ca="1">IF(OFFSET(U55,0,3)="","",IFERROR(
IF(VLOOKUP(OFFSET(U55,0,3),IBAN!$A$3:$S$255,19,FALSE)="Y",
  IF(VLOOKUP(OFFSET(U55,0,3),IBAN!$A$3:$C$255,2,FALSE)="Y",
      IF(AA55="","",IF(VLOOKUP(LEFT(AA55,2),IBAN!$C$2:$O$255,13,FALSE)=LEN(AA55),MID(AA55,VLOOKUP(LEFT(AA55,2),IBAN!$C$2:$O$255,6,FALSE),VLOOKUP(LEFT(AA55,2),IBAN!$C$2:$O$255,7,FALSE)),"IBAN is incorrect")),
      IF(AB55="","",MID(AB55,VLOOKUP(OFFSET(U55,0,3), IBAN!$A$3:$O$255,8,FALSE), VLOOKUP(OFFSET(U55,0,3), IBAN!$A$3:$O$255,9,FALSE)))),
  MID(UPPER(CLEAN(SUBSTITUTE(SUBSTITUTE(SUBSTITUTE(SUBSTITUTE(SUBSTITUTE(SUBSTITUTE(SUBSTITUTE(SUBSTITUTE(SUBSTITUTE(SUBSTITUTE(OFFSET(U55,0,9)," ",""),"-",""),"–",""),".",""),"/",""),"_",""),"&amp;",""),"+",""),":",""),";",""))),VLOOKUP(OFFSET(U55,0,3),IBAN!$A$3:$W$255,20,FALSE),VLOOKUP(OFFSET(U55,0,3),IBAN!$A$3:$W$255,21,FALSE))),
""))</f>
        <v/>
      </c>
      <c r="BH55" s="152" t="str">
        <f ca="1">IF(OFFSET(U55,0,3)="","",IFERROR(
IF(VLOOKUP(OFFSET(U55,0,3),IBAN!$A$3:$S$255,19,FALSE)="Y",
  IF(VLOOKUP(OFFSET(U55,0,3),IBAN!$A$3:$C$255,2,FALSE)="Y",
      IF(AA55="","",IF(VLOOKUP(LEFT(AA55,2),IBAN!$C$2:$O$255,13,FALSE)=LEN(AA55),MID(AA55,VLOOKUP(LEFT(AA55,2),IBAN!$C$2:$O$255,8,FALSE),VLOOKUP(LEFT(AA55,2),IBAN!$C$2:$O$255,9,FALSE)),"")),
      IF(AB55="","",MID(AB55,VLOOKUP(OFFSET(U55,0,3), IBAN!$A$3:$O$255,10,FALSE), VLOOKUP(OFFSET(U55,0,3), IBAN!$A$3:$O$255,11,FALSE)))),
  IFERROR(MID(UPPER(CLEAN(SUBSTITUTE(SUBSTITUTE(SUBSTITUTE(SUBSTITUTE(SUBSTITUTE(SUBSTITUTE(SUBSTITUTE(SUBSTITUTE(SUBSTITUTE(SUBSTITUTE(OFFSET(U55,0,9)," ",""),"-",""),"–",""),".",""),"/",""),"_",""),"&amp;",""),"+",""),":",""),";",""))),VLOOKUP(OFFSET(U55,0,3),IBAN!$A$3:$W$255,22,FALSE),VLOOKUP(OFFSET(U55,0,3),IBAN!$A$3:$W$255,23,FALSE)),
        UPPER(CLEAN(SUBSTITUTE(SUBSTITUTE(SUBSTITUTE(SUBSTITUTE(SUBSTITUTE(SUBSTITUTE(SUBSTITUTE(SUBSTITUTE(SUBSTITUTE(SUBSTITUTE(OFFSET(U55,0,9)," ",""),"-",""),"–",""),".",""),"/",""),"_",""),"&amp;",""),"+",""),":",""),";",""))))),
""))</f>
        <v/>
      </c>
      <c r="BI55" s="152" t="str">
        <f t="shared" ca="1" si="13"/>
        <v/>
      </c>
      <c r="BJ55" s="152" t="str">
        <f t="shared" ca="1" si="14"/>
        <v/>
      </c>
      <c r="BK55" s="150"/>
      <c r="BL55" s="152" t="str">
        <f t="shared" ca="1" si="15"/>
        <v/>
      </c>
      <c r="BM55" s="152"/>
      <c r="BN55" s="136"/>
      <c r="BO55" s="136"/>
      <c r="BP55" s="152"/>
      <c r="BQ55" s="136"/>
      <c r="BR55" s="136" t="str">
        <f t="shared" ca="1" si="0"/>
        <v/>
      </c>
      <c r="BS55" s="136"/>
      <c r="BT55" s="136"/>
      <c r="BU55" s="136"/>
      <c r="BV55" s="210"/>
      <c r="BW55" s="153"/>
      <c r="BX55" s="153"/>
      <c r="BY55" s="136"/>
      <c r="BZ55" s="136"/>
      <c r="CA55" s="136"/>
      <c r="CB55" s="136"/>
      <c r="CC55" s="136" t="str">
        <f t="shared" ca="1" si="5"/>
        <v/>
      </c>
      <c r="CD55" s="136" t="str">
        <f t="shared" ca="1" si="6"/>
        <v/>
      </c>
      <c r="CE55" s="210"/>
      <c r="CF55" s="136" t="str">
        <f t="shared" ca="1" si="16"/>
        <v/>
      </c>
      <c r="CG55" s="136" t="str">
        <f t="shared" ca="1" si="17"/>
        <v/>
      </c>
      <c r="CH55" s="136"/>
      <c r="CI55" s="526" t="str">
        <f ca="1">IF(AA55="","",IFERROR(IF(VLOOKUP(LEFT(AA55,2),IBAN!$C$2:$O$255,13,FALSE)=LEN(AA55),IF(MOD(CONCATENATE(MOD(CONCATENATE(MOD(CONCATENATE(MOD(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55, LEN(AA55) - 4) &amp; LEFT(AA55,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55, LEN(AA55) - 4) &amp; LEFT(AA55,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55, LEN(AA55) - 4) &amp; LEFT(AA55,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55, LEN(AA55) - 4) &amp; LEFT(AA55, 4)),"A",10),"B",11),"C",12),"D",13),"E",14),"F",15),"G",16),"H",17),"I",18),"J",19),"K",20),"L",21),"M",22),"N",23),"O",24),"P",25),"Q",26),"R",27),"S",28),"T",29),"U",30),"V",31),"W",32),"X",33),"Y",34),"Z",35),39,12)),97)=1,"GOOD","BAD"),"Length incorrect"),"BAD"))</f>
        <v/>
      </c>
      <c r="CJ55" s="526" t="str">
        <f ca="1">IF(OR(AA55="",OFFSET(U55,0,3)=""),"",IF(SUMPRODUCT(--(ISNUMBER(SEARCH(Colonies,OFFSET(U55,0,3))))),"",IFERROR(IF(INDEX(IBAN!$A$3:$A$255,MATCH(LEFT(AA55,2),IBAN!$C$3:$C$255,0))=OFFSET(U55,0,3),"GOOD","BAD"),"BAD")))</f>
        <v/>
      </c>
      <c r="CK55" s="526" t="str">
        <f ca="1">IF(AB55="","",IFERROR(IF(VLOOKUP(OFFSET(U55,0,3),IBAN!$A$2:$N$255,14,FALSE)="","no criteria",IF(VLOOKUP(OFFSET(U55,0,3),IBAN!$A$2:$N$255,14,FALSE)=LEN(AB55),"GOOD",IF(OR(CO55="GOOD",CP55="GOOD"),"GOOD","BAD"))),""))</f>
        <v/>
      </c>
      <c r="CL55" s="527" t="str">
        <f ca="1">IF(BA55="","",IFERROR(IF(VLOOKUP(LEFT(BA55,2),IBAN!$C$2:$O$255,13,FALSE)=LEN(BA55),IF(MOD(CONCATENATE(MOD(CONCATENATE(MOD(CONCATENATE(MOD(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55, LEN(BA55) - 4) &amp; LEFT(BA55,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55, LEN(BA55) - 4) &amp; LEFT(BA55,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55, LEN(BA55) - 4) &amp; LEFT(BA55,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55, LEN(BA55) - 4) &amp; LEFT(BA55, 4)),"A",10),"B",11),"C",12),"D",13),"E",14),"F",15),"G",16),"H",17),"I",18),"J",19),"K",20),"L",21),"M",22),"N",23),"O",24),"P",25),"Q",26),"R",27),"S",28),"T",29),"U",30),"V",31),"W",32),"X",33),"Y",34),"Z",35),39,12)),97)=1,"GOOD","BAD"),"BAD"),"BAD"))</f>
        <v/>
      </c>
      <c r="CM55" s="527" t="str">
        <f ca="1">IF(OR(BA55="",AZ55=""),"",IF(SUMPRODUCT(--(ISNUMBER(SEARCH(Colonies,AZ55)))),"",IFERROR(IF(INDEX(IBAN!$A$3:$A$255,MATCH(LEFT(BA55,2),IBAN!$C$3:$C$255,0))=AZ55,"GOOD","BAD"),"BAD")))</f>
        <v/>
      </c>
      <c r="CN55" s="527" t="str">
        <f ca="1">IF(BB55="","",IFERROR(IF(VLOOKUP(AZ55,IBAN!$A$2:$N$255,14,FALSE)="","no criteria",IF(VLOOKUP(AZ55,IBAN!$A$2:$N$255,14,FALSE)=LEN(BB55),"GOOD","BAD")),""))</f>
        <v/>
      </c>
      <c r="CO55" s="526" t="str">
        <f t="shared" ca="1" si="18"/>
        <v/>
      </c>
      <c r="CP55" s="526" t="str">
        <f t="shared" ca="1" si="19"/>
        <v/>
      </c>
      <c r="CQ55" s="346"/>
      <c r="CR55" s="539"/>
    </row>
    <row r="56" spans="1:96" s="541" customFormat="1" x14ac:dyDescent="0.2">
      <c r="A56" s="534"/>
      <c r="B56" s="534"/>
      <c r="C56" s="534"/>
      <c r="D56" s="534"/>
      <c r="E56" s="534"/>
      <c r="F56" s="534"/>
      <c r="G56" s="155"/>
      <c r="H56" s="141" t="str">
        <f>IF('Supplier Details'!I56="","",'Supplier Details'!I56)</f>
        <v/>
      </c>
      <c r="I56" s="141"/>
      <c r="J56" s="142" t="str">
        <f>IF('Supplier Details'!K56="","",'Supplier Details'!K56)</f>
        <v/>
      </c>
      <c r="K56" s="143" t="str">
        <f ca="1">IF(OFFSET('Supplier Details'!J56,0,2)="","",UPPER(OFFSET('Supplier Details'!J56,0,2)))</f>
        <v/>
      </c>
      <c r="L56" s="142" t="str">
        <f ca="1">IF(OFFSET('Supplier Details'!J56,0,3)="","",OFFSET('Supplier Details'!J56,0,3))</f>
        <v/>
      </c>
      <c r="M56" s="341"/>
      <c r="N56" s="141"/>
      <c r="O56" s="142" t="str">
        <f>IF('Supplier Details'!Y56="","",'Supplier Details'!Y56)</f>
        <v/>
      </c>
      <c r="P56" s="129" t="str">
        <f ca="1">IF(OFFSET('Supplier Details'!X56,0,4)="","",OFFSET('Supplier Details'!X56,0,4))</f>
        <v/>
      </c>
      <c r="Q56" s="129" t="str">
        <f>IF('Supplier Details'!V56="","",'Supplier Details'!V56)</f>
        <v/>
      </c>
      <c r="R56" s="129" t="str">
        <f ca="1">IF(OFFSET('Supplier Details'!X56,0,6)="","",OFFSET('Supplier Details'!X56,0,6))</f>
        <v/>
      </c>
      <c r="S56" s="144" t="str">
        <f>IF('Supplier Details'!AA56="","",'Supplier Details'!AA56)</f>
        <v/>
      </c>
      <c r="T56" s="341"/>
      <c r="U56" s="145"/>
      <c r="V56" s="149"/>
      <c r="W56" s="149"/>
      <c r="X56" s="129" t="str">
        <f t="shared" ca="1" si="4"/>
        <v/>
      </c>
      <c r="Y56" s="147"/>
      <c r="Z56" s="147" t="str">
        <f ca="1">IF(AA56="","",IFERROR(IF(VLOOKUP(LEFT(AA56,2),IBAN!$C$2:$O$255,13,FALSE)=LEN(AA56),IFERROR(MID(AA56,VLOOKUP(LEFT(AA56,2),IBAN!$C$2:$O$255,11,FALSE),VLOOKUP(LEFT(AA56,2),IBAN!$C$2:$O$255,12,FALSE)),""),""),"IBAN is incorrect"))</f>
        <v/>
      </c>
      <c r="AA56" s="152" t="str">
        <f t="shared" ca="1" si="7"/>
        <v/>
      </c>
      <c r="AB56" s="152" t="str">
        <f t="shared" ca="1" si="8"/>
        <v/>
      </c>
      <c r="AC56" s="143"/>
      <c r="AD56" s="342" t="str">
        <f ca="1">IF(OFFSET(U56,0,3)="","",IFERROR(IF(VLOOKUP(OFFSET(U56,0,3),IBAN!$A$3:$S$255,19,FALSE)="Y",CONCATENATE(BG56,BH56),IF(VLOOKUP(OFFSET(U56,0,3),IBAN!$A$3:$X$255,24,FALSE)="","",VLOOKUP(OFFSET(U56,0,3),IBAN!$A$3:$X$255,24,FALSE))),""))</f>
        <v/>
      </c>
      <c r="AE56" s="143"/>
      <c r="AF56" s="143"/>
      <c r="AG56" s="147"/>
      <c r="AH56" s="149"/>
      <c r="AI56" s="145" t="str">
        <f>IF('Supplier Details'!AS56="","",'Supplier Details'!AS56)</f>
        <v/>
      </c>
      <c r="AJ56" s="145"/>
      <c r="AK56" s="343" t="str">
        <f ca="1">IFERROR(IF(OFFSET(U56,0,3)="","",IF(ISBLANK(VLOOKUP(OFFSET(U56,0,3),IBAN!$A$3:$AC$255,27,FALSE)),"",VLOOKUP(OFFSET(U56,0,3),IBAN!$A$3:$AC$255,27,FALSE))),"")</f>
        <v/>
      </c>
      <c r="AL56" s="147" t="str">
        <f ca="1">IFERROR(IF(OFFSET(U56,0,3)="","",IF(ISBLANK(VLOOKUP(OFFSET(U56,0,3),IBAN!$A$3:$AC$255,28,FALSE)),"",VLOOKUP(OFFSET(U56,0,3),IBAN!$A$3:$AC$255,28,FALSE))),"")</f>
        <v/>
      </c>
      <c r="AM56" s="143"/>
      <c r="AN56" s="147"/>
      <c r="AO56" s="147"/>
      <c r="AP56" s="344" t="str">
        <f ca="1">IF(AA56="","",IFERROR(MID(AA56,VLOOKUP(LEFT(AA56,2),IBAN!$C$2:$Q$255,14,FALSE),VLOOKUP(LEFT(AA56,2),IBAN!$C$2:$Q$255,15,FALSE)),""))</f>
        <v/>
      </c>
      <c r="AQ56" s="150"/>
      <c r="AR56" s="151"/>
      <c r="AS56" s="344"/>
      <c r="AT56" s="152" t="str">
        <f t="shared" ca="1" si="9"/>
        <v/>
      </c>
      <c r="AU56" s="152" t="str">
        <f t="shared" ca="1" si="10"/>
        <v/>
      </c>
      <c r="AV56" s="136"/>
      <c r="AW56" s="210"/>
      <c r="AX56" s="150" t="str">
        <f t="shared" si="11"/>
        <v/>
      </c>
      <c r="AY56" s="344"/>
      <c r="AZ56" s="136" t="str">
        <f ca="1">IF(OFFSET(AZ56,0,-12)="","",IFERROR(VLOOKUP(MID(OFFSET(AZ56,0,-12),5,2),Lists!$A$3:$B$256,2,FALSE),"incorrect Swift/BIC"))</f>
        <v/>
      </c>
      <c r="BA56" s="152" t="str">
        <f ca="1">IF(COUNTIF(Lists!A46:A298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56,0,-12),CHAR(32),""),CHAR(33),""),CHAR(34),""),CHAR(35),""),CHAR(36),""),CHAR(37),""),CHAR(38),""),CHAR(39),""),CHAR(40),""),CHAR(41),""),CHAR(42),""),CHAR(43),""),CHAR(44),""),CHAR(45),""),CHAR(46),""),CHAR(47),""),CHAR(58),""),CHAR(59),""),CHAR(60),""),CHAR(61),""),CHAR(62),""),CHAR(63),""),CHAR(64),""),CHAR(91),""),CHAR(92),""),CHAR(93),""),CHAR(94),""),CHAR(95),""),CHAR(96),""),CHAR(123),""),CHAR(124),""),CHAR(125),""),CHAR(126),""),CHAR(150),""),CHAR(160),""))),"")</f>
        <v/>
      </c>
      <c r="BB56" s="152" t="str">
        <f ca="1">IF(BA56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56,0,-13),CHAR(32),""),CHAR(33),""),CHAR(34),""),CHAR(35),""),CHAR(36),""),CHAR(37),""),CHAR(38),""),CHAR(39),""),CHAR(40),""),CHAR(41),""),CHAR(42),""),CHAR(43),""),CHAR(44),""),CHAR(45),""),CHAR(46),""),CHAR(47),""),CHAR(58),""),CHAR(59),""),CHAR(60),""),CHAR(61),""),CHAR(62),""),CHAR(63),""),CHAR(64),""),CHAR(91),""),CHAR(92),""),CHAR(93),""),CHAR(94),""),CHAR(95),""),CHAR(96),""),CHAR(123),""),CHAR(124),""),CHAR(125),""),CHAR(126),""),CHAR(150),""),CHAR(160),""))),
IFERROR(IF(VLOOKUP(LEFT(BA56,2),IBAN!$C$2:$O$255,13,FALSE)=LEN(BA56),IFERROR(MID(BA56,VLOOKUP(LEFT(BA56,2),IBAN!$C$2:$O$255,11,FALSE),VLOOKUP(LEFT(BA56,2),IBAN!$C$2:$O$255,12,FALSE)),""),"IBAN is incorrect"),"IBAN is incorrect"))</f>
        <v/>
      </c>
      <c r="BC56" s="210"/>
      <c r="BD56" s="136"/>
      <c r="BE56" s="136"/>
      <c r="BF56" s="152" t="str">
        <f t="shared" ca="1" si="12"/>
        <v/>
      </c>
      <c r="BG56" s="345" t="str">
        <f ca="1">IF(OFFSET(U56,0,3)="","",IFERROR(
IF(VLOOKUP(OFFSET(U56,0,3),IBAN!$A$3:$S$255,19,FALSE)="Y",
  IF(VLOOKUP(OFFSET(U56,0,3),IBAN!$A$3:$C$255,2,FALSE)="Y",
      IF(AA56="","",IF(VLOOKUP(LEFT(AA56,2),IBAN!$C$2:$O$255,13,FALSE)=LEN(AA56),MID(AA56,VLOOKUP(LEFT(AA56,2),IBAN!$C$2:$O$255,6,FALSE),VLOOKUP(LEFT(AA56,2),IBAN!$C$2:$O$255,7,FALSE)),"IBAN is incorrect")),
      IF(AB56="","",MID(AB56,VLOOKUP(OFFSET(U56,0,3), IBAN!$A$3:$O$255,8,FALSE), VLOOKUP(OFFSET(U56,0,3), IBAN!$A$3:$O$255,9,FALSE)))),
  MID(UPPER(CLEAN(SUBSTITUTE(SUBSTITUTE(SUBSTITUTE(SUBSTITUTE(SUBSTITUTE(SUBSTITUTE(SUBSTITUTE(SUBSTITUTE(SUBSTITUTE(SUBSTITUTE(OFFSET(U56,0,9)," ",""),"-",""),"–",""),".",""),"/",""),"_",""),"&amp;",""),"+",""),":",""),";",""))),VLOOKUP(OFFSET(U56,0,3),IBAN!$A$3:$W$255,20,FALSE),VLOOKUP(OFFSET(U56,0,3),IBAN!$A$3:$W$255,21,FALSE))),
""))</f>
        <v/>
      </c>
      <c r="BH56" s="152" t="str">
        <f ca="1">IF(OFFSET(U56,0,3)="","",IFERROR(
IF(VLOOKUP(OFFSET(U56,0,3),IBAN!$A$3:$S$255,19,FALSE)="Y",
  IF(VLOOKUP(OFFSET(U56,0,3),IBAN!$A$3:$C$255,2,FALSE)="Y",
      IF(AA56="","",IF(VLOOKUP(LEFT(AA56,2),IBAN!$C$2:$O$255,13,FALSE)=LEN(AA56),MID(AA56,VLOOKUP(LEFT(AA56,2),IBAN!$C$2:$O$255,8,FALSE),VLOOKUP(LEFT(AA56,2),IBAN!$C$2:$O$255,9,FALSE)),"")),
      IF(AB56="","",MID(AB56,VLOOKUP(OFFSET(U56,0,3), IBAN!$A$3:$O$255,10,FALSE), VLOOKUP(OFFSET(U56,0,3), IBAN!$A$3:$O$255,11,FALSE)))),
  IFERROR(MID(UPPER(CLEAN(SUBSTITUTE(SUBSTITUTE(SUBSTITUTE(SUBSTITUTE(SUBSTITUTE(SUBSTITUTE(SUBSTITUTE(SUBSTITUTE(SUBSTITUTE(SUBSTITUTE(OFFSET(U56,0,9)," ",""),"-",""),"–",""),".",""),"/",""),"_",""),"&amp;",""),"+",""),":",""),";",""))),VLOOKUP(OFFSET(U56,0,3),IBAN!$A$3:$W$255,22,FALSE),VLOOKUP(OFFSET(U56,0,3),IBAN!$A$3:$W$255,23,FALSE)),
        UPPER(CLEAN(SUBSTITUTE(SUBSTITUTE(SUBSTITUTE(SUBSTITUTE(SUBSTITUTE(SUBSTITUTE(SUBSTITUTE(SUBSTITUTE(SUBSTITUTE(SUBSTITUTE(OFFSET(U56,0,9)," ",""),"-",""),"–",""),".",""),"/",""),"_",""),"&amp;",""),"+",""),":",""),";",""))))),
""))</f>
        <v/>
      </c>
      <c r="BI56" s="152" t="str">
        <f t="shared" ca="1" si="13"/>
        <v/>
      </c>
      <c r="BJ56" s="152" t="str">
        <f t="shared" ca="1" si="14"/>
        <v/>
      </c>
      <c r="BK56" s="150"/>
      <c r="BL56" s="152" t="str">
        <f t="shared" ca="1" si="15"/>
        <v/>
      </c>
      <c r="BM56" s="152"/>
      <c r="BN56" s="136"/>
      <c r="BO56" s="136"/>
      <c r="BP56" s="152"/>
      <c r="BQ56" s="136"/>
      <c r="BR56" s="136" t="str">
        <f t="shared" ca="1" si="0"/>
        <v/>
      </c>
      <c r="BS56" s="136"/>
      <c r="BT56" s="136"/>
      <c r="BU56" s="136"/>
      <c r="BV56" s="210"/>
      <c r="BW56" s="153"/>
      <c r="BX56" s="153"/>
      <c r="BY56" s="136"/>
      <c r="BZ56" s="136"/>
      <c r="CA56" s="136"/>
      <c r="CB56" s="136"/>
      <c r="CC56" s="136" t="str">
        <f t="shared" ca="1" si="5"/>
        <v/>
      </c>
      <c r="CD56" s="136" t="str">
        <f t="shared" ca="1" si="6"/>
        <v/>
      </c>
      <c r="CE56" s="210"/>
      <c r="CF56" s="136" t="str">
        <f t="shared" ca="1" si="16"/>
        <v/>
      </c>
      <c r="CG56" s="136" t="str">
        <f t="shared" ca="1" si="17"/>
        <v/>
      </c>
      <c r="CH56" s="136"/>
      <c r="CI56" s="526" t="str">
        <f ca="1">IF(AA56="","",IFERROR(IF(VLOOKUP(LEFT(AA56,2),IBAN!$C$2:$O$255,13,FALSE)=LEN(AA56),IF(MOD(CONCATENATE(MOD(CONCATENATE(MOD(CONCATENATE(MOD(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56, LEN(AA56) - 4) &amp; LEFT(AA56,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56, LEN(AA56) - 4) &amp; LEFT(AA56,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56, LEN(AA56) - 4) &amp; LEFT(AA56,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56, LEN(AA56) - 4) &amp; LEFT(AA56, 4)),"A",10),"B",11),"C",12),"D",13),"E",14),"F",15),"G",16),"H",17),"I",18),"J",19),"K",20),"L",21),"M",22),"N",23),"O",24),"P",25),"Q",26),"R",27),"S",28),"T",29),"U",30),"V",31),"W",32),"X",33),"Y",34),"Z",35),39,12)),97)=1,"GOOD","BAD"),"Length incorrect"),"BAD"))</f>
        <v/>
      </c>
      <c r="CJ56" s="526" t="str">
        <f ca="1">IF(OR(AA56="",OFFSET(U56,0,3)=""),"",IF(SUMPRODUCT(--(ISNUMBER(SEARCH(Colonies,OFFSET(U56,0,3))))),"",IFERROR(IF(INDEX(IBAN!$A$3:$A$255,MATCH(LEFT(AA56,2),IBAN!$C$3:$C$255,0))=OFFSET(U56,0,3),"GOOD","BAD"),"BAD")))</f>
        <v/>
      </c>
      <c r="CK56" s="526" t="str">
        <f ca="1">IF(AB56="","",IFERROR(IF(VLOOKUP(OFFSET(U56,0,3),IBAN!$A$2:$N$255,14,FALSE)="","no criteria",IF(VLOOKUP(OFFSET(U56,0,3),IBAN!$A$2:$N$255,14,FALSE)=LEN(AB56),"GOOD",IF(OR(CO56="GOOD",CP56="GOOD"),"GOOD","BAD"))),""))</f>
        <v/>
      </c>
      <c r="CL56" s="527" t="str">
        <f ca="1">IF(BA56="","",IFERROR(IF(VLOOKUP(LEFT(BA56,2),IBAN!$C$2:$O$255,13,FALSE)=LEN(BA56),IF(MOD(CONCATENATE(MOD(CONCATENATE(MOD(CONCATENATE(MOD(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56, LEN(BA56) - 4) &amp; LEFT(BA56,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56, LEN(BA56) - 4) &amp; LEFT(BA56,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56, LEN(BA56) - 4) &amp; LEFT(BA56,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56, LEN(BA56) - 4) &amp; LEFT(BA56, 4)),"A",10),"B",11),"C",12),"D",13),"E",14),"F",15),"G",16),"H",17),"I",18),"J",19),"K",20),"L",21),"M",22),"N",23),"O",24),"P",25),"Q",26),"R",27),"S",28),"T",29),"U",30),"V",31),"W",32),"X",33),"Y",34),"Z",35),39,12)),97)=1,"GOOD","BAD"),"BAD"),"BAD"))</f>
        <v/>
      </c>
      <c r="CM56" s="527" t="str">
        <f ca="1">IF(OR(BA56="",AZ56=""),"",IF(SUMPRODUCT(--(ISNUMBER(SEARCH(Colonies,AZ56)))),"",IFERROR(IF(INDEX(IBAN!$A$3:$A$255,MATCH(LEFT(BA56,2),IBAN!$C$3:$C$255,0))=AZ56,"GOOD","BAD"),"BAD")))</f>
        <v/>
      </c>
      <c r="CN56" s="527" t="str">
        <f ca="1">IF(BB56="","",IFERROR(IF(VLOOKUP(AZ56,IBAN!$A$2:$N$255,14,FALSE)="","no criteria",IF(VLOOKUP(AZ56,IBAN!$A$2:$N$255,14,FALSE)=LEN(BB56),"GOOD","BAD")),""))</f>
        <v/>
      </c>
      <c r="CO56" s="526" t="str">
        <f t="shared" ca="1" si="18"/>
        <v/>
      </c>
      <c r="CP56" s="526" t="str">
        <f t="shared" ca="1" si="19"/>
        <v/>
      </c>
      <c r="CQ56" s="346"/>
      <c r="CR56" s="539"/>
    </row>
    <row r="57" spans="1:96" s="541" customFormat="1" x14ac:dyDescent="0.2">
      <c r="A57" s="534"/>
      <c r="B57" s="534"/>
      <c r="C57" s="534"/>
      <c r="D57" s="534"/>
      <c r="E57" s="534"/>
      <c r="F57" s="534"/>
      <c r="G57" s="155"/>
      <c r="H57" s="141" t="str">
        <f>IF('Supplier Details'!I57="","",'Supplier Details'!I57)</f>
        <v/>
      </c>
      <c r="I57" s="141"/>
      <c r="J57" s="142" t="str">
        <f>IF('Supplier Details'!K57="","",'Supplier Details'!K57)</f>
        <v/>
      </c>
      <c r="K57" s="143" t="str">
        <f ca="1">IF(OFFSET('Supplier Details'!J57,0,2)="","",UPPER(OFFSET('Supplier Details'!J57,0,2)))</f>
        <v/>
      </c>
      <c r="L57" s="142" t="str">
        <f ca="1">IF(OFFSET('Supplier Details'!J57,0,3)="","",OFFSET('Supplier Details'!J57,0,3))</f>
        <v/>
      </c>
      <c r="M57" s="341"/>
      <c r="N57" s="141"/>
      <c r="O57" s="142" t="str">
        <f>IF('Supplier Details'!Y57="","",'Supplier Details'!Y57)</f>
        <v/>
      </c>
      <c r="P57" s="129" t="str">
        <f ca="1">IF(OFFSET('Supplier Details'!X57,0,4)="","",OFFSET('Supplier Details'!X57,0,4))</f>
        <v/>
      </c>
      <c r="Q57" s="129" t="str">
        <f>IF('Supplier Details'!V57="","",'Supplier Details'!V57)</f>
        <v/>
      </c>
      <c r="R57" s="129" t="str">
        <f ca="1">IF(OFFSET('Supplier Details'!X57,0,6)="","",OFFSET('Supplier Details'!X57,0,6))</f>
        <v/>
      </c>
      <c r="S57" s="144" t="str">
        <f>IF('Supplier Details'!AA57="","",'Supplier Details'!AA57)</f>
        <v/>
      </c>
      <c r="T57" s="341"/>
      <c r="U57" s="145"/>
      <c r="V57" s="149"/>
      <c r="W57" s="149"/>
      <c r="X57" s="129" t="str">
        <f t="shared" ca="1" si="4"/>
        <v/>
      </c>
      <c r="Y57" s="147"/>
      <c r="Z57" s="147" t="str">
        <f ca="1">IF(AA57="","",IFERROR(IF(VLOOKUP(LEFT(AA57,2),IBAN!$C$2:$O$255,13,FALSE)=LEN(AA57),IFERROR(MID(AA57,VLOOKUP(LEFT(AA57,2),IBAN!$C$2:$O$255,11,FALSE),VLOOKUP(LEFT(AA57,2),IBAN!$C$2:$O$255,12,FALSE)),""),""),"IBAN is incorrect"))</f>
        <v/>
      </c>
      <c r="AA57" s="152" t="str">
        <f t="shared" ca="1" si="7"/>
        <v/>
      </c>
      <c r="AB57" s="152" t="str">
        <f t="shared" ca="1" si="8"/>
        <v/>
      </c>
      <c r="AC57" s="143"/>
      <c r="AD57" s="342" t="str">
        <f ca="1">IF(OFFSET(U57,0,3)="","",IFERROR(IF(VLOOKUP(OFFSET(U57,0,3),IBAN!$A$3:$S$255,19,FALSE)="Y",CONCATENATE(BG57,BH57),IF(VLOOKUP(OFFSET(U57,0,3),IBAN!$A$3:$X$255,24,FALSE)="","",VLOOKUP(OFFSET(U57,0,3),IBAN!$A$3:$X$255,24,FALSE))),""))</f>
        <v/>
      </c>
      <c r="AE57" s="143"/>
      <c r="AF57" s="143"/>
      <c r="AG57" s="147"/>
      <c r="AH57" s="149"/>
      <c r="AI57" s="145" t="str">
        <f>IF('Supplier Details'!AS57="","",'Supplier Details'!AS57)</f>
        <v/>
      </c>
      <c r="AJ57" s="145"/>
      <c r="AK57" s="343" t="str">
        <f ca="1">IFERROR(IF(OFFSET(U57,0,3)="","",IF(ISBLANK(VLOOKUP(OFFSET(U57,0,3),IBAN!$A$3:$AC$255,27,FALSE)),"",VLOOKUP(OFFSET(U57,0,3),IBAN!$A$3:$AC$255,27,FALSE))),"")</f>
        <v/>
      </c>
      <c r="AL57" s="147" t="str">
        <f ca="1">IFERROR(IF(OFFSET(U57,0,3)="","",IF(ISBLANK(VLOOKUP(OFFSET(U57,0,3),IBAN!$A$3:$AC$255,28,FALSE)),"",VLOOKUP(OFFSET(U57,0,3),IBAN!$A$3:$AC$255,28,FALSE))),"")</f>
        <v/>
      </c>
      <c r="AM57" s="143"/>
      <c r="AN57" s="147"/>
      <c r="AO57" s="147"/>
      <c r="AP57" s="344" t="str">
        <f ca="1">IF(AA57="","",IFERROR(MID(AA57,VLOOKUP(LEFT(AA57,2),IBAN!$C$2:$Q$255,14,FALSE),VLOOKUP(LEFT(AA57,2),IBAN!$C$2:$Q$255,15,FALSE)),""))</f>
        <v/>
      </c>
      <c r="AQ57" s="150"/>
      <c r="AR57" s="151"/>
      <c r="AS57" s="344"/>
      <c r="AT57" s="152" t="str">
        <f t="shared" ca="1" si="9"/>
        <v/>
      </c>
      <c r="AU57" s="152" t="str">
        <f t="shared" ca="1" si="10"/>
        <v/>
      </c>
      <c r="AV57" s="136"/>
      <c r="AW57" s="210"/>
      <c r="AX57" s="150" t="str">
        <f t="shared" si="11"/>
        <v/>
      </c>
      <c r="AY57" s="344"/>
      <c r="AZ57" s="136" t="str">
        <f ca="1">IF(OFFSET(AZ57,0,-12)="","",IFERROR(VLOOKUP(MID(OFFSET(AZ57,0,-12),5,2),Lists!$A$3:$B$256,2,FALSE),"incorrect Swift/BIC"))</f>
        <v/>
      </c>
      <c r="BA57" s="152" t="str">
        <f ca="1">IF(COUNTIF(Lists!A47:A299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57,0,-12),CHAR(32),""),CHAR(33),""),CHAR(34),""),CHAR(35),""),CHAR(36),""),CHAR(37),""),CHAR(38),""),CHAR(39),""),CHAR(40),""),CHAR(41),""),CHAR(42),""),CHAR(43),""),CHAR(44),""),CHAR(45),""),CHAR(46),""),CHAR(47),""),CHAR(58),""),CHAR(59),""),CHAR(60),""),CHAR(61),""),CHAR(62),""),CHAR(63),""),CHAR(64),""),CHAR(91),""),CHAR(92),""),CHAR(93),""),CHAR(94),""),CHAR(95),""),CHAR(96),""),CHAR(123),""),CHAR(124),""),CHAR(125),""),CHAR(126),""),CHAR(150),""),CHAR(160),""))),"")</f>
        <v/>
      </c>
      <c r="BB57" s="152" t="str">
        <f ca="1">IF(BA57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57,0,-13),CHAR(32),""),CHAR(33),""),CHAR(34),""),CHAR(35),""),CHAR(36),""),CHAR(37),""),CHAR(38),""),CHAR(39),""),CHAR(40),""),CHAR(41),""),CHAR(42),""),CHAR(43),""),CHAR(44),""),CHAR(45),""),CHAR(46),""),CHAR(47),""),CHAR(58),""),CHAR(59),""),CHAR(60),""),CHAR(61),""),CHAR(62),""),CHAR(63),""),CHAR(64),""),CHAR(91),""),CHAR(92),""),CHAR(93),""),CHAR(94),""),CHAR(95),""),CHAR(96),""),CHAR(123),""),CHAR(124),""),CHAR(125),""),CHAR(126),""),CHAR(150),""),CHAR(160),""))),
IFERROR(IF(VLOOKUP(LEFT(BA57,2),IBAN!$C$2:$O$255,13,FALSE)=LEN(BA57),IFERROR(MID(BA57,VLOOKUP(LEFT(BA57,2),IBAN!$C$2:$O$255,11,FALSE),VLOOKUP(LEFT(BA57,2),IBAN!$C$2:$O$255,12,FALSE)),""),"IBAN is incorrect"),"IBAN is incorrect"))</f>
        <v/>
      </c>
      <c r="BC57" s="210"/>
      <c r="BD57" s="136"/>
      <c r="BE57" s="136"/>
      <c r="BF57" s="152" t="str">
        <f t="shared" ca="1" si="12"/>
        <v/>
      </c>
      <c r="BG57" s="345" t="str">
        <f ca="1">IF(OFFSET(U57,0,3)="","",IFERROR(
IF(VLOOKUP(OFFSET(U57,0,3),IBAN!$A$3:$S$255,19,FALSE)="Y",
  IF(VLOOKUP(OFFSET(U57,0,3),IBAN!$A$3:$C$255,2,FALSE)="Y",
      IF(AA57="","",IF(VLOOKUP(LEFT(AA57,2),IBAN!$C$2:$O$255,13,FALSE)=LEN(AA57),MID(AA57,VLOOKUP(LEFT(AA57,2),IBAN!$C$2:$O$255,6,FALSE),VLOOKUP(LEFT(AA57,2),IBAN!$C$2:$O$255,7,FALSE)),"IBAN is incorrect")),
      IF(AB57="","",MID(AB57,VLOOKUP(OFFSET(U57,0,3), IBAN!$A$3:$O$255,8,FALSE), VLOOKUP(OFFSET(U57,0,3), IBAN!$A$3:$O$255,9,FALSE)))),
  MID(UPPER(CLEAN(SUBSTITUTE(SUBSTITUTE(SUBSTITUTE(SUBSTITUTE(SUBSTITUTE(SUBSTITUTE(SUBSTITUTE(SUBSTITUTE(SUBSTITUTE(SUBSTITUTE(OFFSET(U57,0,9)," ",""),"-",""),"–",""),".",""),"/",""),"_",""),"&amp;",""),"+",""),":",""),";",""))),VLOOKUP(OFFSET(U57,0,3),IBAN!$A$3:$W$255,20,FALSE),VLOOKUP(OFFSET(U57,0,3),IBAN!$A$3:$W$255,21,FALSE))),
""))</f>
        <v/>
      </c>
      <c r="BH57" s="152" t="str">
        <f ca="1">IF(OFFSET(U57,0,3)="","",IFERROR(
IF(VLOOKUP(OFFSET(U57,0,3),IBAN!$A$3:$S$255,19,FALSE)="Y",
  IF(VLOOKUP(OFFSET(U57,0,3),IBAN!$A$3:$C$255,2,FALSE)="Y",
      IF(AA57="","",IF(VLOOKUP(LEFT(AA57,2),IBAN!$C$2:$O$255,13,FALSE)=LEN(AA57),MID(AA57,VLOOKUP(LEFT(AA57,2),IBAN!$C$2:$O$255,8,FALSE),VLOOKUP(LEFT(AA57,2),IBAN!$C$2:$O$255,9,FALSE)),"")),
      IF(AB57="","",MID(AB57,VLOOKUP(OFFSET(U57,0,3), IBAN!$A$3:$O$255,10,FALSE), VLOOKUP(OFFSET(U57,0,3), IBAN!$A$3:$O$255,11,FALSE)))),
  IFERROR(MID(UPPER(CLEAN(SUBSTITUTE(SUBSTITUTE(SUBSTITUTE(SUBSTITUTE(SUBSTITUTE(SUBSTITUTE(SUBSTITUTE(SUBSTITUTE(SUBSTITUTE(SUBSTITUTE(OFFSET(U57,0,9)," ",""),"-",""),"–",""),".",""),"/",""),"_",""),"&amp;",""),"+",""),":",""),";",""))),VLOOKUP(OFFSET(U57,0,3),IBAN!$A$3:$W$255,22,FALSE),VLOOKUP(OFFSET(U57,0,3),IBAN!$A$3:$W$255,23,FALSE)),
        UPPER(CLEAN(SUBSTITUTE(SUBSTITUTE(SUBSTITUTE(SUBSTITUTE(SUBSTITUTE(SUBSTITUTE(SUBSTITUTE(SUBSTITUTE(SUBSTITUTE(SUBSTITUTE(OFFSET(U57,0,9)," ",""),"-",""),"–",""),".",""),"/",""),"_",""),"&amp;",""),"+",""),":",""),";",""))))),
""))</f>
        <v/>
      </c>
      <c r="BI57" s="152" t="str">
        <f t="shared" ca="1" si="13"/>
        <v/>
      </c>
      <c r="BJ57" s="152" t="str">
        <f t="shared" ca="1" si="14"/>
        <v/>
      </c>
      <c r="BK57" s="150"/>
      <c r="BL57" s="152" t="str">
        <f t="shared" ca="1" si="15"/>
        <v/>
      </c>
      <c r="BM57" s="152"/>
      <c r="BN57" s="136"/>
      <c r="BO57" s="136"/>
      <c r="BP57" s="152"/>
      <c r="BQ57" s="136"/>
      <c r="BR57" s="136" t="str">
        <f t="shared" ca="1" si="0"/>
        <v/>
      </c>
      <c r="BS57" s="136"/>
      <c r="BT57" s="136"/>
      <c r="BU57" s="136"/>
      <c r="BV57" s="210"/>
      <c r="BW57" s="153"/>
      <c r="BX57" s="153"/>
      <c r="BY57" s="136"/>
      <c r="BZ57" s="136"/>
      <c r="CA57" s="136"/>
      <c r="CB57" s="136"/>
      <c r="CC57" s="136" t="str">
        <f t="shared" ca="1" si="5"/>
        <v/>
      </c>
      <c r="CD57" s="136" t="str">
        <f t="shared" ca="1" si="6"/>
        <v/>
      </c>
      <c r="CE57" s="210"/>
      <c r="CF57" s="136" t="str">
        <f t="shared" ca="1" si="16"/>
        <v/>
      </c>
      <c r="CG57" s="136" t="str">
        <f t="shared" ca="1" si="17"/>
        <v/>
      </c>
      <c r="CH57" s="136"/>
      <c r="CI57" s="526" t="str">
        <f ca="1">IF(AA57="","",IFERROR(IF(VLOOKUP(LEFT(AA57,2),IBAN!$C$2:$O$255,13,FALSE)=LEN(AA57),IF(MOD(CONCATENATE(MOD(CONCATENATE(MOD(CONCATENATE(MOD(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57, LEN(AA57) - 4) &amp; LEFT(AA57,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57, LEN(AA57) - 4) &amp; LEFT(AA57,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57, LEN(AA57) - 4) &amp; LEFT(AA57,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57, LEN(AA57) - 4) &amp; LEFT(AA57, 4)),"A",10),"B",11),"C",12),"D",13),"E",14),"F",15),"G",16),"H",17),"I",18),"J",19),"K",20),"L",21),"M",22),"N",23),"O",24),"P",25),"Q",26),"R",27),"S",28),"T",29),"U",30),"V",31),"W",32),"X",33),"Y",34),"Z",35),39,12)),97)=1,"GOOD","BAD"),"Length incorrect"),"BAD"))</f>
        <v/>
      </c>
      <c r="CJ57" s="526" t="str">
        <f ca="1">IF(OR(AA57="",OFFSET(U57,0,3)=""),"",IF(SUMPRODUCT(--(ISNUMBER(SEARCH(Colonies,OFFSET(U57,0,3))))),"",IFERROR(IF(INDEX(IBAN!$A$3:$A$255,MATCH(LEFT(AA57,2),IBAN!$C$3:$C$255,0))=OFFSET(U57,0,3),"GOOD","BAD"),"BAD")))</f>
        <v/>
      </c>
      <c r="CK57" s="526" t="str">
        <f ca="1">IF(AB57="","",IFERROR(IF(VLOOKUP(OFFSET(U57,0,3),IBAN!$A$2:$N$255,14,FALSE)="","no criteria",IF(VLOOKUP(OFFSET(U57,0,3),IBAN!$A$2:$N$255,14,FALSE)=LEN(AB57),"GOOD",IF(OR(CO57="GOOD",CP57="GOOD"),"GOOD","BAD"))),""))</f>
        <v/>
      </c>
      <c r="CL57" s="527" t="str">
        <f ca="1">IF(BA57="","",IFERROR(IF(VLOOKUP(LEFT(BA57,2),IBAN!$C$2:$O$255,13,FALSE)=LEN(BA57),IF(MOD(CONCATENATE(MOD(CONCATENATE(MOD(CONCATENATE(MOD(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57, LEN(BA57) - 4) &amp; LEFT(BA57,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57, LEN(BA57) - 4) &amp; LEFT(BA57,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57, LEN(BA57) - 4) &amp; LEFT(BA57,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57, LEN(BA57) - 4) &amp; LEFT(BA57, 4)),"A",10),"B",11),"C",12),"D",13),"E",14),"F",15),"G",16),"H",17),"I",18),"J",19),"K",20),"L",21),"M",22),"N",23),"O",24),"P",25),"Q",26),"R",27),"S",28),"T",29),"U",30),"V",31),"W",32),"X",33),"Y",34),"Z",35),39,12)),97)=1,"GOOD","BAD"),"BAD"),"BAD"))</f>
        <v/>
      </c>
      <c r="CM57" s="527" t="str">
        <f ca="1">IF(OR(BA57="",AZ57=""),"",IF(SUMPRODUCT(--(ISNUMBER(SEARCH(Colonies,AZ57)))),"",IFERROR(IF(INDEX(IBAN!$A$3:$A$255,MATCH(LEFT(BA57,2),IBAN!$C$3:$C$255,0))=AZ57,"GOOD","BAD"),"BAD")))</f>
        <v/>
      </c>
      <c r="CN57" s="527" t="str">
        <f ca="1">IF(BB57="","",IFERROR(IF(VLOOKUP(AZ57,IBAN!$A$2:$N$255,14,FALSE)="","no criteria",IF(VLOOKUP(AZ57,IBAN!$A$2:$N$255,14,FALSE)=LEN(BB57),"GOOD","BAD")),""))</f>
        <v/>
      </c>
      <c r="CO57" s="526" t="str">
        <f t="shared" ca="1" si="18"/>
        <v/>
      </c>
      <c r="CP57" s="526" t="str">
        <f t="shared" ca="1" si="19"/>
        <v/>
      </c>
      <c r="CQ57" s="346"/>
      <c r="CR57" s="539"/>
    </row>
    <row r="58" spans="1:96" s="541" customFormat="1" x14ac:dyDescent="0.2">
      <c r="A58" s="534"/>
      <c r="B58" s="534"/>
      <c r="C58" s="534"/>
      <c r="D58" s="534"/>
      <c r="E58" s="534"/>
      <c r="F58" s="534"/>
      <c r="G58" s="155"/>
      <c r="H58" s="141" t="str">
        <f>IF('Supplier Details'!I58="","",'Supplier Details'!I58)</f>
        <v/>
      </c>
      <c r="I58" s="141"/>
      <c r="J58" s="142" t="str">
        <f>IF('Supplier Details'!K58="","",'Supplier Details'!K58)</f>
        <v/>
      </c>
      <c r="K58" s="143" t="str">
        <f ca="1">IF(OFFSET('Supplier Details'!J58,0,2)="","",UPPER(OFFSET('Supplier Details'!J58,0,2)))</f>
        <v/>
      </c>
      <c r="L58" s="142" t="str">
        <f ca="1">IF(OFFSET('Supplier Details'!J58,0,3)="","",OFFSET('Supplier Details'!J58,0,3))</f>
        <v/>
      </c>
      <c r="M58" s="341"/>
      <c r="N58" s="141"/>
      <c r="O58" s="142" t="str">
        <f>IF('Supplier Details'!Y58="","",'Supplier Details'!Y58)</f>
        <v/>
      </c>
      <c r="P58" s="129" t="str">
        <f ca="1">IF(OFFSET('Supplier Details'!X58,0,4)="","",OFFSET('Supplier Details'!X58,0,4))</f>
        <v/>
      </c>
      <c r="Q58" s="129" t="str">
        <f>IF('Supplier Details'!V58="","",'Supplier Details'!V58)</f>
        <v/>
      </c>
      <c r="R58" s="129" t="str">
        <f ca="1">IF(OFFSET('Supplier Details'!X58,0,6)="","",OFFSET('Supplier Details'!X58,0,6))</f>
        <v/>
      </c>
      <c r="S58" s="144" t="str">
        <f>IF('Supplier Details'!AA58="","",'Supplier Details'!AA58)</f>
        <v/>
      </c>
      <c r="T58" s="341"/>
      <c r="U58" s="145"/>
      <c r="V58" s="149"/>
      <c r="W58" s="149"/>
      <c r="X58" s="129" t="str">
        <f t="shared" ca="1" si="4"/>
        <v/>
      </c>
      <c r="Y58" s="147"/>
      <c r="Z58" s="147" t="str">
        <f ca="1">IF(AA58="","",IFERROR(IF(VLOOKUP(LEFT(AA58,2),IBAN!$C$2:$O$255,13,FALSE)=LEN(AA58),IFERROR(MID(AA58,VLOOKUP(LEFT(AA58,2),IBAN!$C$2:$O$255,11,FALSE),VLOOKUP(LEFT(AA58,2),IBAN!$C$2:$O$255,12,FALSE)),""),""),"IBAN is incorrect"))</f>
        <v/>
      </c>
      <c r="AA58" s="152" t="str">
        <f t="shared" ca="1" si="7"/>
        <v/>
      </c>
      <c r="AB58" s="152" t="str">
        <f t="shared" ca="1" si="8"/>
        <v/>
      </c>
      <c r="AC58" s="143"/>
      <c r="AD58" s="342" t="str">
        <f ca="1">IF(OFFSET(U58,0,3)="","",IFERROR(IF(VLOOKUP(OFFSET(U58,0,3),IBAN!$A$3:$S$255,19,FALSE)="Y",CONCATENATE(BG58,BH58),IF(VLOOKUP(OFFSET(U58,0,3),IBAN!$A$3:$X$255,24,FALSE)="","",VLOOKUP(OFFSET(U58,0,3),IBAN!$A$3:$X$255,24,FALSE))),""))</f>
        <v/>
      </c>
      <c r="AE58" s="143"/>
      <c r="AF58" s="143"/>
      <c r="AG58" s="147"/>
      <c r="AH58" s="149"/>
      <c r="AI58" s="145" t="str">
        <f>IF('Supplier Details'!AS58="","",'Supplier Details'!AS58)</f>
        <v/>
      </c>
      <c r="AJ58" s="145"/>
      <c r="AK58" s="343" t="str">
        <f ca="1">IFERROR(IF(OFFSET(U58,0,3)="","",IF(ISBLANK(VLOOKUP(OFFSET(U58,0,3),IBAN!$A$3:$AC$255,27,FALSE)),"",VLOOKUP(OFFSET(U58,0,3),IBAN!$A$3:$AC$255,27,FALSE))),"")</f>
        <v/>
      </c>
      <c r="AL58" s="147" t="str">
        <f ca="1">IFERROR(IF(OFFSET(U58,0,3)="","",IF(ISBLANK(VLOOKUP(OFFSET(U58,0,3),IBAN!$A$3:$AC$255,28,FALSE)),"",VLOOKUP(OFFSET(U58,0,3),IBAN!$A$3:$AC$255,28,FALSE))),"")</f>
        <v/>
      </c>
      <c r="AM58" s="143"/>
      <c r="AN58" s="147"/>
      <c r="AO58" s="147"/>
      <c r="AP58" s="344" t="str">
        <f ca="1">IF(AA58="","",IFERROR(MID(AA58,VLOOKUP(LEFT(AA58,2),IBAN!$C$2:$Q$255,14,FALSE),VLOOKUP(LEFT(AA58,2),IBAN!$C$2:$Q$255,15,FALSE)),""))</f>
        <v/>
      </c>
      <c r="AQ58" s="150"/>
      <c r="AR58" s="151"/>
      <c r="AS58" s="344"/>
      <c r="AT58" s="152" t="str">
        <f t="shared" ca="1" si="9"/>
        <v/>
      </c>
      <c r="AU58" s="152" t="str">
        <f t="shared" ca="1" si="10"/>
        <v/>
      </c>
      <c r="AV58" s="136"/>
      <c r="AW58" s="210"/>
      <c r="AX58" s="150" t="str">
        <f t="shared" si="11"/>
        <v/>
      </c>
      <c r="AY58" s="344"/>
      <c r="AZ58" s="136" t="str">
        <f ca="1">IF(OFFSET(AZ58,0,-12)="","",IFERROR(VLOOKUP(MID(OFFSET(AZ58,0,-12),5,2),Lists!$A$3:$B$256,2,FALSE),"incorrect Swift/BIC"))</f>
        <v/>
      </c>
      <c r="BA58" s="152" t="str">
        <f ca="1">IF(COUNTIF(Lists!A48:A300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58,0,-12),CHAR(32),""),CHAR(33),""),CHAR(34),""),CHAR(35),""),CHAR(36),""),CHAR(37),""),CHAR(38),""),CHAR(39),""),CHAR(40),""),CHAR(41),""),CHAR(42),""),CHAR(43),""),CHAR(44),""),CHAR(45),""),CHAR(46),""),CHAR(47),""),CHAR(58),""),CHAR(59),""),CHAR(60),""),CHAR(61),""),CHAR(62),""),CHAR(63),""),CHAR(64),""),CHAR(91),""),CHAR(92),""),CHAR(93),""),CHAR(94),""),CHAR(95),""),CHAR(96),""),CHAR(123),""),CHAR(124),""),CHAR(125),""),CHAR(126),""),CHAR(150),""),CHAR(160),""))),"")</f>
        <v/>
      </c>
      <c r="BB58" s="152" t="str">
        <f ca="1">IF(BA58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58,0,-13),CHAR(32),""),CHAR(33),""),CHAR(34),""),CHAR(35),""),CHAR(36),""),CHAR(37),""),CHAR(38),""),CHAR(39),""),CHAR(40),""),CHAR(41),""),CHAR(42),""),CHAR(43),""),CHAR(44),""),CHAR(45),""),CHAR(46),""),CHAR(47),""),CHAR(58),""),CHAR(59),""),CHAR(60),""),CHAR(61),""),CHAR(62),""),CHAR(63),""),CHAR(64),""),CHAR(91),""),CHAR(92),""),CHAR(93),""),CHAR(94),""),CHAR(95),""),CHAR(96),""),CHAR(123),""),CHAR(124),""),CHAR(125),""),CHAR(126),""),CHAR(150),""),CHAR(160),""))),
IFERROR(IF(VLOOKUP(LEFT(BA58,2),IBAN!$C$2:$O$255,13,FALSE)=LEN(BA58),IFERROR(MID(BA58,VLOOKUP(LEFT(BA58,2),IBAN!$C$2:$O$255,11,FALSE),VLOOKUP(LEFT(BA58,2),IBAN!$C$2:$O$255,12,FALSE)),""),"IBAN is incorrect"),"IBAN is incorrect"))</f>
        <v/>
      </c>
      <c r="BC58" s="210"/>
      <c r="BD58" s="136"/>
      <c r="BE58" s="136"/>
      <c r="BF58" s="152" t="str">
        <f t="shared" ca="1" si="12"/>
        <v/>
      </c>
      <c r="BG58" s="345" t="str">
        <f ca="1">IF(OFFSET(U58,0,3)="","",IFERROR(
IF(VLOOKUP(OFFSET(U58,0,3),IBAN!$A$3:$S$255,19,FALSE)="Y",
  IF(VLOOKUP(OFFSET(U58,0,3),IBAN!$A$3:$C$255,2,FALSE)="Y",
      IF(AA58="","",IF(VLOOKUP(LEFT(AA58,2),IBAN!$C$2:$O$255,13,FALSE)=LEN(AA58),MID(AA58,VLOOKUP(LEFT(AA58,2),IBAN!$C$2:$O$255,6,FALSE),VLOOKUP(LEFT(AA58,2),IBAN!$C$2:$O$255,7,FALSE)),"IBAN is incorrect")),
      IF(AB58="","",MID(AB58,VLOOKUP(OFFSET(U58,0,3), IBAN!$A$3:$O$255,8,FALSE), VLOOKUP(OFFSET(U58,0,3), IBAN!$A$3:$O$255,9,FALSE)))),
  MID(UPPER(CLEAN(SUBSTITUTE(SUBSTITUTE(SUBSTITUTE(SUBSTITUTE(SUBSTITUTE(SUBSTITUTE(SUBSTITUTE(SUBSTITUTE(SUBSTITUTE(SUBSTITUTE(OFFSET(U58,0,9)," ",""),"-",""),"–",""),".",""),"/",""),"_",""),"&amp;",""),"+",""),":",""),";",""))),VLOOKUP(OFFSET(U58,0,3),IBAN!$A$3:$W$255,20,FALSE),VLOOKUP(OFFSET(U58,0,3),IBAN!$A$3:$W$255,21,FALSE))),
""))</f>
        <v/>
      </c>
      <c r="BH58" s="152" t="str">
        <f ca="1">IF(OFFSET(U58,0,3)="","",IFERROR(
IF(VLOOKUP(OFFSET(U58,0,3),IBAN!$A$3:$S$255,19,FALSE)="Y",
  IF(VLOOKUP(OFFSET(U58,0,3),IBAN!$A$3:$C$255,2,FALSE)="Y",
      IF(AA58="","",IF(VLOOKUP(LEFT(AA58,2),IBAN!$C$2:$O$255,13,FALSE)=LEN(AA58),MID(AA58,VLOOKUP(LEFT(AA58,2),IBAN!$C$2:$O$255,8,FALSE),VLOOKUP(LEFT(AA58,2),IBAN!$C$2:$O$255,9,FALSE)),"")),
      IF(AB58="","",MID(AB58,VLOOKUP(OFFSET(U58,0,3), IBAN!$A$3:$O$255,10,FALSE), VLOOKUP(OFFSET(U58,0,3), IBAN!$A$3:$O$255,11,FALSE)))),
  IFERROR(MID(UPPER(CLEAN(SUBSTITUTE(SUBSTITUTE(SUBSTITUTE(SUBSTITUTE(SUBSTITUTE(SUBSTITUTE(SUBSTITUTE(SUBSTITUTE(SUBSTITUTE(SUBSTITUTE(OFFSET(U58,0,9)," ",""),"-",""),"–",""),".",""),"/",""),"_",""),"&amp;",""),"+",""),":",""),";",""))),VLOOKUP(OFFSET(U58,0,3),IBAN!$A$3:$W$255,22,FALSE),VLOOKUP(OFFSET(U58,0,3),IBAN!$A$3:$W$255,23,FALSE)),
        UPPER(CLEAN(SUBSTITUTE(SUBSTITUTE(SUBSTITUTE(SUBSTITUTE(SUBSTITUTE(SUBSTITUTE(SUBSTITUTE(SUBSTITUTE(SUBSTITUTE(SUBSTITUTE(OFFSET(U58,0,9)," ",""),"-",""),"–",""),".",""),"/",""),"_",""),"&amp;",""),"+",""),":",""),";",""))))),
""))</f>
        <v/>
      </c>
      <c r="BI58" s="152" t="str">
        <f t="shared" ca="1" si="13"/>
        <v/>
      </c>
      <c r="BJ58" s="152" t="str">
        <f t="shared" ca="1" si="14"/>
        <v/>
      </c>
      <c r="BK58" s="150"/>
      <c r="BL58" s="152" t="str">
        <f t="shared" ca="1" si="15"/>
        <v/>
      </c>
      <c r="BM58" s="152"/>
      <c r="BN58" s="136"/>
      <c r="BO58" s="136"/>
      <c r="BP58" s="152"/>
      <c r="BQ58" s="136"/>
      <c r="BR58" s="136" t="str">
        <f t="shared" ca="1" si="0"/>
        <v/>
      </c>
      <c r="BS58" s="136"/>
      <c r="BT58" s="136"/>
      <c r="BU58" s="136"/>
      <c r="BV58" s="210"/>
      <c r="BW58" s="153"/>
      <c r="BX58" s="153"/>
      <c r="BY58" s="136"/>
      <c r="BZ58" s="136"/>
      <c r="CA58" s="136"/>
      <c r="CB58" s="136"/>
      <c r="CC58" s="136" t="str">
        <f t="shared" ca="1" si="5"/>
        <v/>
      </c>
      <c r="CD58" s="136" t="str">
        <f t="shared" ca="1" si="6"/>
        <v/>
      </c>
      <c r="CE58" s="210"/>
      <c r="CF58" s="136" t="str">
        <f t="shared" ca="1" si="16"/>
        <v/>
      </c>
      <c r="CG58" s="136" t="str">
        <f t="shared" ca="1" si="17"/>
        <v/>
      </c>
      <c r="CH58" s="136"/>
      <c r="CI58" s="526" t="str">
        <f ca="1">IF(AA58="","",IFERROR(IF(VLOOKUP(LEFT(AA58,2),IBAN!$C$2:$O$255,13,FALSE)=LEN(AA58),IF(MOD(CONCATENATE(MOD(CONCATENATE(MOD(CONCATENATE(MOD(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58, LEN(AA58) - 4) &amp; LEFT(AA58,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58, LEN(AA58) - 4) &amp; LEFT(AA58,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58, LEN(AA58) - 4) &amp; LEFT(AA58,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58, LEN(AA58) - 4) &amp; LEFT(AA58, 4)),"A",10),"B",11),"C",12),"D",13),"E",14),"F",15),"G",16),"H",17),"I",18),"J",19),"K",20),"L",21),"M",22),"N",23),"O",24),"P",25),"Q",26),"R",27),"S",28),"T",29),"U",30),"V",31),"W",32),"X",33),"Y",34),"Z",35),39,12)),97)=1,"GOOD","BAD"),"Length incorrect"),"BAD"))</f>
        <v/>
      </c>
      <c r="CJ58" s="526" t="str">
        <f ca="1">IF(OR(AA58="",OFFSET(U58,0,3)=""),"",IF(SUMPRODUCT(--(ISNUMBER(SEARCH(Colonies,OFFSET(U58,0,3))))),"",IFERROR(IF(INDEX(IBAN!$A$3:$A$255,MATCH(LEFT(AA58,2),IBAN!$C$3:$C$255,0))=OFFSET(U58,0,3),"GOOD","BAD"),"BAD")))</f>
        <v/>
      </c>
      <c r="CK58" s="526" t="str">
        <f ca="1">IF(AB58="","",IFERROR(IF(VLOOKUP(OFFSET(U58,0,3),IBAN!$A$2:$N$255,14,FALSE)="","no criteria",IF(VLOOKUP(OFFSET(U58,0,3),IBAN!$A$2:$N$255,14,FALSE)=LEN(AB58),"GOOD",IF(OR(CO58="GOOD",CP58="GOOD"),"GOOD","BAD"))),""))</f>
        <v/>
      </c>
      <c r="CL58" s="527" t="str">
        <f ca="1">IF(BA58="","",IFERROR(IF(VLOOKUP(LEFT(BA58,2),IBAN!$C$2:$O$255,13,FALSE)=LEN(BA58),IF(MOD(CONCATENATE(MOD(CONCATENATE(MOD(CONCATENATE(MOD(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58, LEN(BA58) - 4) &amp; LEFT(BA58,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58, LEN(BA58) - 4) &amp; LEFT(BA58,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58, LEN(BA58) - 4) &amp; LEFT(BA58,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58, LEN(BA58) - 4) &amp; LEFT(BA58, 4)),"A",10),"B",11),"C",12),"D",13),"E",14),"F",15),"G",16),"H",17),"I",18),"J",19),"K",20),"L",21),"M",22),"N",23),"O",24),"P",25),"Q",26),"R",27),"S",28),"T",29),"U",30),"V",31),"W",32),"X",33),"Y",34),"Z",35),39,12)),97)=1,"GOOD","BAD"),"BAD"),"BAD"))</f>
        <v/>
      </c>
      <c r="CM58" s="527" t="str">
        <f ca="1">IF(OR(BA58="",AZ58=""),"",IF(SUMPRODUCT(--(ISNUMBER(SEARCH(Colonies,AZ58)))),"",IFERROR(IF(INDEX(IBAN!$A$3:$A$255,MATCH(LEFT(BA58,2),IBAN!$C$3:$C$255,0))=AZ58,"GOOD","BAD"),"BAD")))</f>
        <v/>
      </c>
      <c r="CN58" s="527" t="str">
        <f ca="1">IF(BB58="","",IFERROR(IF(VLOOKUP(AZ58,IBAN!$A$2:$N$255,14,FALSE)="","no criteria",IF(VLOOKUP(AZ58,IBAN!$A$2:$N$255,14,FALSE)=LEN(BB58),"GOOD","BAD")),""))</f>
        <v/>
      </c>
      <c r="CO58" s="526" t="str">
        <f t="shared" ca="1" si="18"/>
        <v/>
      </c>
      <c r="CP58" s="526" t="str">
        <f t="shared" ca="1" si="19"/>
        <v/>
      </c>
      <c r="CQ58" s="346"/>
      <c r="CR58" s="539"/>
    </row>
    <row r="59" spans="1:96" s="541" customFormat="1" x14ac:dyDescent="0.2">
      <c r="A59" s="534"/>
      <c r="B59" s="534"/>
      <c r="C59" s="534"/>
      <c r="D59" s="534"/>
      <c r="E59" s="534"/>
      <c r="F59" s="534"/>
      <c r="G59" s="155"/>
      <c r="H59" s="141" t="str">
        <f>IF('Supplier Details'!I59="","",'Supplier Details'!I59)</f>
        <v/>
      </c>
      <c r="I59" s="141"/>
      <c r="J59" s="142" t="str">
        <f>IF('Supplier Details'!K59="","",'Supplier Details'!K59)</f>
        <v/>
      </c>
      <c r="K59" s="143" t="str">
        <f ca="1">IF(OFFSET('Supplier Details'!J59,0,2)="","",UPPER(OFFSET('Supplier Details'!J59,0,2)))</f>
        <v/>
      </c>
      <c r="L59" s="142" t="str">
        <f ca="1">IF(OFFSET('Supplier Details'!J59,0,3)="","",OFFSET('Supplier Details'!J59,0,3))</f>
        <v/>
      </c>
      <c r="M59" s="341"/>
      <c r="N59" s="141"/>
      <c r="O59" s="142" t="str">
        <f>IF('Supplier Details'!Y59="","",'Supplier Details'!Y59)</f>
        <v/>
      </c>
      <c r="P59" s="129" t="str">
        <f ca="1">IF(OFFSET('Supplier Details'!X59,0,4)="","",OFFSET('Supplier Details'!X59,0,4))</f>
        <v/>
      </c>
      <c r="Q59" s="129" t="str">
        <f>IF('Supplier Details'!V59="","",'Supplier Details'!V59)</f>
        <v/>
      </c>
      <c r="R59" s="129" t="str">
        <f ca="1">IF(OFFSET('Supplier Details'!X59,0,6)="","",OFFSET('Supplier Details'!X59,0,6))</f>
        <v/>
      </c>
      <c r="S59" s="144" t="str">
        <f>IF('Supplier Details'!AA59="","",'Supplier Details'!AA59)</f>
        <v/>
      </c>
      <c r="T59" s="341"/>
      <c r="U59" s="145"/>
      <c r="V59" s="149"/>
      <c r="W59" s="149"/>
      <c r="X59" s="129" t="str">
        <f t="shared" ca="1" si="4"/>
        <v/>
      </c>
      <c r="Y59" s="147"/>
      <c r="Z59" s="147" t="str">
        <f ca="1">IF(AA59="","",IFERROR(IF(VLOOKUP(LEFT(AA59,2),IBAN!$C$2:$O$255,13,FALSE)=LEN(AA59),IFERROR(MID(AA59,VLOOKUP(LEFT(AA59,2),IBAN!$C$2:$O$255,11,FALSE),VLOOKUP(LEFT(AA59,2),IBAN!$C$2:$O$255,12,FALSE)),""),""),"IBAN is incorrect"))</f>
        <v/>
      </c>
      <c r="AA59" s="152" t="str">
        <f t="shared" ca="1" si="7"/>
        <v/>
      </c>
      <c r="AB59" s="152" t="str">
        <f t="shared" ca="1" si="8"/>
        <v/>
      </c>
      <c r="AC59" s="143"/>
      <c r="AD59" s="342" t="str">
        <f ca="1">IF(OFFSET(U59,0,3)="","",IFERROR(IF(VLOOKUP(OFFSET(U59,0,3),IBAN!$A$3:$S$255,19,FALSE)="Y",CONCATENATE(BG59,BH59),IF(VLOOKUP(OFFSET(U59,0,3),IBAN!$A$3:$X$255,24,FALSE)="","",VLOOKUP(OFFSET(U59,0,3),IBAN!$A$3:$X$255,24,FALSE))),""))</f>
        <v/>
      </c>
      <c r="AE59" s="143"/>
      <c r="AF59" s="143"/>
      <c r="AG59" s="147"/>
      <c r="AH59" s="149"/>
      <c r="AI59" s="145" t="str">
        <f>IF('Supplier Details'!AS59="","",'Supplier Details'!AS59)</f>
        <v/>
      </c>
      <c r="AJ59" s="145"/>
      <c r="AK59" s="343" t="str">
        <f ca="1">IFERROR(IF(OFFSET(U59,0,3)="","",IF(ISBLANK(VLOOKUP(OFFSET(U59,0,3),IBAN!$A$3:$AC$255,27,FALSE)),"",VLOOKUP(OFFSET(U59,0,3),IBAN!$A$3:$AC$255,27,FALSE))),"")</f>
        <v/>
      </c>
      <c r="AL59" s="147" t="str">
        <f ca="1">IFERROR(IF(OFFSET(U59,0,3)="","",IF(ISBLANK(VLOOKUP(OFFSET(U59,0,3),IBAN!$A$3:$AC$255,28,FALSE)),"",VLOOKUP(OFFSET(U59,0,3),IBAN!$A$3:$AC$255,28,FALSE))),"")</f>
        <v/>
      </c>
      <c r="AM59" s="143"/>
      <c r="AN59" s="147"/>
      <c r="AO59" s="147"/>
      <c r="AP59" s="344" t="str">
        <f ca="1">IF(AA59="","",IFERROR(MID(AA59,VLOOKUP(LEFT(AA59,2),IBAN!$C$2:$Q$255,14,FALSE),VLOOKUP(LEFT(AA59,2),IBAN!$C$2:$Q$255,15,FALSE)),""))</f>
        <v/>
      </c>
      <c r="AQ59" s="150"/>
      <c r="AR59" s="151"/>
      <c r="AS59" s="344"/>
      <c r="AT59" s="152" t="str">
        <f t="shared" ca="1" si="9"/>
        <v/>
      </c>
      <c r="AU59" s="152" t="str">
        <f t="shared" ca="1" si="10"/>
        <v/>
      </c>
      <c r="AV59" s="136"/>
      <c r="AW59" s="210"/>
      <c r="AX59" s="150" t="str">
        <f t="shared" si="11"/>
        <v/>
      </c>
      <c r="AY59" s="344"/>
      <c r="AZ59" s="136" t="str">
        <f ca="1">IF(OFFSET(AZ59,0,-12)="","",IFERROR(VLOOKUP(MID(OFFSET(AZ59,0,-12),5,2),Lists!$A$3:$B$256,2,FALSE),"incorrect Swift/BIC"))</f>
        <v/>
      </c>
      <c r="BA59" s="152" t="str">
        <f ca="1">IF(COUNTIF(Lists!A49:A301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59,0,-12),CHAR(32),""),CHAR(33),""),CHAR(34),""),CHAR(35),""),CHAR(36),""),CHAR(37),""),CHAR(38),""),CHAR(39),""),CHAR(40),""),CHAR(41),""),CHAR(42),""),CHAR(43),""),CHAR(44),""),CHAR(45),""),CHAR(46),""),CHAR(47),""),CHAR(58),""),CHAR(59),""),CHAR(60),""),CHAR(61),""),CHAR(62),""),CHAR(63),""),CHAR(64),""),CHAR(91),""),CHAR(92),""),CHAR(93),""),CHAR(94),""),CHAR(95),""),CHAR(96),""),CHAR(123),""),CHAR(124),""),CHAR(125),""),CHAR(126),""),CHAR(150),""),CHAR(160),""))),"")</f>
        <v/>
      </c>
      <c r="BB59" s="152" t="str">
        <f ca="1">IF(BA59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59,0,-13),CHAR(32),""),CHAR(33),""),CHAR(34),""),CHAR(35),""),CHAR(36),""),CHAR(37),""),CHAR(38),""),CHAR(39),""),CHAR(40),""),CHAR(41),""),CHAR(42),""),CHAR(43),""),CHAR(44),""),CHAR(45),""),CHAR(46),""),CHAR(47),""),CHAR(58),""),CHAR(59),""),CHAR(60),""),CHAR(61),""),CHAR(62),""),CHAR(63),""),CHAR(64),""),CHAR(91),""),CHAR(92),""),CHAR(93),""),CHAR(94),""),CHAR(95),""),CHAR(96),""),CHAR(123),""),CHAR(124),""),CHAR(125),""),CHAR(126),""),CHAR(150),""),CHAR(160),""))),
IFERROR(IF(VLOOKUP(LEFT(BA59,2),IBAN!$C$2:$O$255,13,FALSE)=LEN(BA59),IFERROR(MID(BA59,VLOOKUP(LEFT(BA59,2),IBAN!$C$2:$O$255,11,FALSE),VLOOKUP(LEFT(BA59,2),IBAN!$C$2:$O$255,12,FALSE)),""),"IBAN is incorrect"),"IBAN is incorrect"))</f>
        <v/>
      </c>
      <c r="BC59" s="210"/>
      <c r="BD59" s="136"/>
      <c r="BE59" s="136"/>
      <c r="BF59" s="152" t="str">
        <f t="shared" ca="1" si="12"/>
        <v/>
      </c>
      <c r="BG59" s="345" t="str">
        <f ca="1">IF(OFFSET(U59,0,3)="","",IFERROR(
IF(VLOOKUP(OFFSET(U59,0,3),IBAN!$A$3:$S$255,19,FALSE)="Y",
  IF(VLOOKUP(OFFSET(U59,0,3),IBAN!$A$3:$C$255,2,FALSE)="Y",
      IF(AA59="","",IF(VLOOKUP(LEFT(AA59,2),IBAN!$C$2:$O$255,13,FALSE)=LEN(AA59),MID(AA59,VLOOKUP(LEFT(AA59,2),IBAN!$C$2:$O$255,6,FALSE),VLOOKUP(LEFT(AA59,2),IBAN!$C$2:$O$255,7,FALSE)),"IBAN is incorrect")),
      IF(AB59="","",MID(AB59,VLOOKUP(OFFSET(U59,0,3), IBAN!$A$3:$O$255,8,FALSE), VLOOKUP(OFFSET(U59,0,3), IBAN!$A$3:$O$255,9,FALSE)))),
  MID(UPPER(CLEAN(SUBSTITUTE(SUBSTITUTE(SUBSTITUTE(SUBSTITUTE(SUBSTITUTE(SUBSTITUTE(SUBSTITUTE(SUBSTITUTE(SUBSTITUTE(SUBSTITUTE(OFFSET(U59,0,9)," ",""),"-",""),"–",""),".",""),"/",""),"_",""),"&amp;",""),"+",""),":",""),";",""))),VLOOKUP(OFFSET(U59,0,3),IBAN!$A$3:$W$255,20,FALSE),VLOOKUP(OFFSET(U59,0,3),IBAN!$A$3:$W$255,21,FALSE))),
""))</f>
        <v/>
      </c>
      <c r="BH59" s="152" t="str">
        <f ca="1">IF(OFFSET(U59,0,3)="","",IFERROR(
IF(VLOOKUP(OFFSET(U59,0,3),IBAN!$A$3:$S$255,19,FALSE)="Y",
  IF(VLOOKUP(OFFSET(U59,0,3),IBAN!$A$3:$C$255,2,FALSE)="Y",
      IF(AA59="","",IF(VLOOKUP(LEFT(AA59,2),IBAN!$C$2:$O$255,13,FALSE)=LEN(AA59),MID(AA59,VLOOKUP(LEFT(AA59,2),IBAN!$C$2:$O$255,8,FALSE),VLOOKUP(LEFT(AA59,2),IBAN!$C$2:$O$255,9,FALSE)),"")),
      IF(AB59="","",MID(AB59,VLOOKUP(OFFSET(U59,0,3), IBAN!$A$3:$O$255,10,FALSE), VLOOKUP(OFFSET(U59,0,3), IBAN!$A$3:$O$255,11,FALSE)))),
  IFERROR(MID(UPPER(CLEAN(SUBSTITUTE(SUBSTITUTE(SUBSTITUTE(SUBSTITUTE(SUBSTITUTE(SUBSTITUTE(SUBSTITUTE(SUBSTITUTE(SUBSTITUTE(SUBSTITUTE(OFFSET(U59,0,9)," ",""),"-",""),"–",""),".",""),"/",""),"_",""),"&amp;",""),"+",""),":",""),";",""))),VLOOKUP(OFFSET(U59,0,3),IBAN!$A$3:$W$255,22,FALSE),VLOOKUP(OFFSET(U59,0,3),IBAN!$A$3:$W$255,23,FALSE)),
        UPPER(CLEAN(SUBSTITUTE(SUBSTITUTE(SUBSTITUTE(SUBSTITUTE(SUBSTITUTE(SUBSTITUTE(SUBSTITUTE(SUBSTITUTE(SUBSTITUTE(SUBSTITUTE(OFFSET(U59,0,9)," ",""),"-",""),"–",""),".",""),"/",""),"_",""),"&amp;",""),"+",""),":",""),";",""))))),
""))</f>
        <v/>
      </c>
      <c r="BI59" s="152" t="str">
        <f t="shared" ca="1" si="13"/>
        <v/>
      </c>
      <c r="BJ59" s="152" t="str">
        <f t="shared" ca="1" si="14"/>
        <v/>
      </c>
      <c r="BK59" s="150"/>
      <c r="BL59" s="152" t="str">
        <f t="shared" ca="1" si="15"/>
        <v/>
      </c>
      <c r="BM59" s="152"/>
      <c r="BN59" s="136"/>
      <c r="BO59" s="136"/>
      <c r="BP59" s="152"/>
      <c r="BQ59" s="136"/>
      <c r="BR59" s="136" t="str">
        <f t="shared" ca="1" si="0"/>
        <v/>
      </c>
      <c r="BS59" s="136"/>
      <c r="BT59" s="136"/>
      <c r="BU59" s="136"/>
      <c r="BV59" s="210"/>
      <c r="BW59" s="153"/>
      <c r="BX59" s="153"/>
      <c r="BY59" s="136"/>
      <c r="BZ59" s="136"/>
      <c r="CA59" s="136"/>
      <c r="CB59" s="136"/>
      <c r="CC59" s="136" t="str">
        <f t="shared" ca="1" si="5"/>
        <v/>
      </c>
      <c r="CD59" s="136" t="str">
        <f t="shared" ca="1" si="6"/>
        <v/>
      </c>
      <c r="CE59" s="210"/>
      <c r="CF59" s="136" t="str">
        <f t="shared" ca="1" si="16"/>
        <v/>
      </c>
      <c r="CG59" s="136" t="str">
        <f t="shared" ca="1" si="17"/>
        <v/>
      </c>
      <c r="CH59" s="136"/>
      <c r="CI59" s="526" t="str">
        <f ca="1">IF(AA59="","",IFERROR(IF(VLOOKUP(LEFT(AA59,2),IBAN!$C$2:$O$255,13,FALSE)=LEN(AA59),IF(MOD(CONCATENATE(MOD(CONCATENATE(MOD(CONCATENATE(MOD(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59, LEN(AA59) - 4) &amp; LEFT(AA59,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59, LEN(AA59) - 4) &amp; LEFT(AA59,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59, LEN(AA59) - 4) &amp; LEFT(AA59,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59, LEN(AA59) - 4) &amp; LEFT(AA59, 4)),"A",10),"B",11),"C",12),"D",13),"E",14),"F",15),"G",16),"H",17),"I",18),"J",19),"K",20),"L",21),"M",22),"N",23),"O",24),"P",25),"Q",26),"R",27),"S",28),"T",29),"U",30),"V",31),"W",32),"X",33),"Y",34),"Z",35),39,12)),97)=1,"GOOD","BAD"),"Length incorrect"),"BAD"))</f>
        <v/>
      </c>
      <c r="CJ59" s="526" t="str">
        <f ca="1">IF(OR(AA59="",OFFSET(U59,0,3)=""),"",IF(SUMPRODUCT(--(ISNUMBER(SEARCH(Colonies,OFFSET(U59,0,3))))),"",IFERROR(IF(INDEX(IBAN!$A$3:$A$255,MATCH(LEFT(AA59,2),IBAN!$C$3:$C$255,0))=OFFSET(U59,0,3),"GOOD","BAD"),"BAD")))</f>
        <v/>
      </c>
      <c r="CK59" s="526" t="str">
        <f ca="1">IF(AB59="","",IFERROR(IF(VLOOKUP(OFFSET(U59,0,3),IBAN!$A$2:$N$255,14,FALSE)="","no criteria",IF(VLOOKUP(OFFSET(U59,0,3),IBAN!$A$2:$N$255,14,FALSE)=LEN(AB59),"GOOD",IF(OR(CO59="GOOD",CP59="GOOD"),"GOOD","BAD"))),""))</f>
        <v/>
      </c>
      <c r="CL59" s="527" t="str">
        <f ca="1">IF(BA59="","",IFERROR(IF(VLOOKUP(LEFT(BA59,2),IBAN!$C$2:$O$255,13,FALSE)=LEN(BA59),IF(MOD(CONCATENATE(MOD(CONCATENATE(MOD(CONCATENATE(MOD(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59, LEN(BA59) - 4) &amp; LEFT(BA59,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59, LEN(BA59) - 4) &amp; LEFT(BA59,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59, LEN(BA59) - 4) &amp; LEFT(BA59,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59, LEN(BA59) - 4) &amp; LEFT(BA59, 4)),"A",10),"B",11),"C",12),"D",13),"E",14),"F",15),"G",16),"H",17),"I",18),"J",19),"K",20),"L",21),"M",22),"N",23),"O",24),"P",25),"Q",26),"R",27),"S",28),"T",29),"U",30),"V",31),"W",32),"X",33),"Y",34),"Z",35),39,12)),97)=1,"GOOD","BAD"),"BAD"),"BAD"))</f>
        <v/>
      </c>
      <c r="CM59" s="527" t="str">
        <f ca="1">IF(OR(BA59="",AZ59=""),"",IF(SUMPRODUCT(--(ISNUMBER(SEARCH(Colonies,AZ59)))),"",IFERROR(IF(INDEX(IBAN!$A$3:$A$255,MATCH(LEFT(BA59,2),IBAN!$C$3:$C$255,0))=AZ59,"GOOD","BAD"),"BAD")))</f>
        <v/>
      </c>
      <c r="CN59" s="527" t="str">
        <f ca="1">IF(BB59="","",IFERROR(IF(VLOOKUP(AZ59,IBAN!$A$2:$N$255,14,FALSE)="","no criteria",IF(VLOOKUP(AZ59,IBAN!$A$2:$N$255,14,FALSE)=LEN(BB59),"GOOD","BAD")),""))</f>
        <v/>
      </c>
      <c r="CO59" s="526" t="str">
        <f t="shared" ca="1" si="18"/>
        <v/>
      </c>
      <c r="CP59" s="526" t="str">
        <f t="shared" ca="1" si="19"/>
        <v/>
      </c>
      <c r="CQ59" s="346"/>
      <c r="CR59" s="539"/>
    </row>
    <row r="60" spans="1:96" s="541" customFormat="1" x14ac:dyDescent="0.2">
      <c r="A60" s="534"/>
      <c r="B60" s="534"/>
      <c r="C60" s="534"/>
      <c r="D60" s="534"/>
      <c r="E60" s="534"/>
      <c r="F60" s="534"/>
      <c r="G60" s="155"/>
      <c r="H60" s="141" t="str">
        <f>IF('Supplier Details'!I60="","",'Supplier Details'!I60)</f>
        <v/>
      </c>
      <c r="I60" s="141"/>
      <c r="J60" s="142" t="str">
        <f>IF('Supplier Details'!K60="","",'Supplier Details'!K60)</f>
        <v/>
      </c>
      <c r="K60" s="143" t="str">
        <f ca="1">IF(OFFSET('Supplier Details'!J60,0,2)="","",UPPER(OFFSET('Supplier Details'!J60,0,2)))</f>
        <v/>
      </c>
      <c r="L60" s="142" t="str">
        <f ca="1">IF(OFFSET('Supplier Details'!J60,0,3)="","",OFFSET('Supplier Details'!J60,0,3))</f>
        <v/>
      </c>
      <c r="M60" s="341"/>
      <c r="N60" s="141"/>
      <c r="O60" s="142" t="str">
        <f>IF('Supplier Details'!Y60="","",'Supplier Details'!Y60)</f>
        <v/>
      </c>
      <c r="P60" s="129" t="str">
        <f ca="1">IF(OFFSET('Supplier Details'!X60,0,4)="","",OFFSET('Supplier Details'!X60,0,4))</f>
        <v/>
      </c>
      <c r="Q60" s="129" t="str">
        <f>IF('Supplier Details'!V60="","",'Supplier Details'!V60)</f>
        <v/>
      </c>
      <c r="R60" s="129" t="str">
        <f ca="1">IF(OFFSET('Supplier Details'!X60,0,6)="","",OFFSET('Supplier Details'!X60,0,6))</f>
        <v/>
      </c>
      <c r="S60" s="144" t="str">
        <f>IF('Supplier Details'!AA60="","",'Supplier Details'!AA60)</f>
        <v/>
      </c>
      <c r="T60" s="341"/>
      <c r="U60" s="145"/>
      <c r="V60" s="149"/>
      <c r="W60" s="149"/>
      <c r="X60" s="129" t="str">
        <f t="shared" ca="1" si="4"/>
        <v/>
      </c>
      <c r="Y60" s="147"/>
      <c r="Z60" s="147" t="str">
        <f ca="1">IF(AA60="","",IFERROR(IF(VLOOKUP(LEFT(AA60,2),IBAN!$C$2:$O$255,13,FALSE)=LEN(AA60),IFERROR(MID(AA60,VLOOKUP(LEFT(AA60,2),IBAN!$C$2:$O$255,11,FALSE),VLOOKUP(LEFT(AA60,2),IBAN!$C$2:$O$255,12,FALSE)),""),""),"IBAN is incorrect"))</f>
        <v/>
      </c>
      <c r="AA60" s="152" t="str">
        <f t="shared" ca="1" si="7"/>
        <v/>
      </c>
      <c r="AB60" s="152" t="str">
        <f t="shared" ca="1" si="8"/>
        <v/>
      </c>
      <c r="AC60" s="143"/>
      <c r="AD60" s="342" t="str">
        <f ca="1">IF(OFFSET(U60,0,3)="","",IFERROR(IF(VLOOKUP(OFFSET(U60,0,3),IBAN!$A$3:$S$255,19,FALSE)="Y",CONCATENATE(BG60,BH60),IF(VLOOKUP(OFFSET(U60,0,3),IBAN!$A$3:$X$255,24,FALSE)="","",VLOOKUP(OFFSET(U60,0,3),IBAN!$A$3:$X$255,24,FALSE))),""))</f>
        <v/>
      </c>
      <c r="AE60" s="143"/>
      <c r="AF60" s="143"/>
      <c r="AG60" s="147"/>
      <c r="AH60" s="149"/>
      <c r="AI60" s="145" t="str">
        <f>IF('Supplier Details'!AS60="","",'Supplier Details'!AS60)</f>
        <v/>
      </c>
      <c r="AJ60" s="145"/>
      <c r="AK60" s="343" t="str">
        <f ca="1">IFERROR(IF(OFFSET(U60,0,3)="","",IF(ISBLANK(VLOOKUP(OFFSET(U60,0,3),IBAN!$A$3:$AC$255,27,FALSE)),"",VLOOKUP(OFFSET(U60,0,3),IBAN!$A$3:$AC$255,27,FALSE))),"")</f>
        <v/>
      </c>
      <c r="AL60" s="147" t="str">
        <f ca="1">IFERROR(IF(OFFSET(U60,0,3)="","",IF(ISBLANK(VLOOKUP(OFFSET(U60,0,3),IBAN!$A$3:$AC$255,28,FALSE)),"",VLOOKUP(OFFSET(U60,0,3),IBAN!$A$3:$AC$255,28,FALSE))),"")</f>
        <v/>
      </c>
      <c r="AM60" s="143"/>
      <c r="AN60" s="147"/>
      <c r="AO60" s="147"/>
      <c r="AP60" s="344" t="str">
        <f ca="1">IF(AA60="","",IFERROR(MID(AA60,VLOOKUP(LEFT(AA60,2),IBAN!$C$2:$Q$255,14,FALSE),VLOOKUP(LEFT(AA60,2),IBAN!$C$2:$Q$255,15,FALSE)),""))</f>
        <v/>
      </c>
      <c r="AQ60" s="150"/>
      <c r="AR60" s="151"/>
      <c r="AS60" s="344"/>
      <c r="AT60" s="152" t="str">
        <f t="shared" ca="1" si="9"/>
        <v/>
      </c>
      <c r="AU60" s="152" t="str">
        <f t="shared" ca="1" si="10"/>
        <v/>
      </c>
      <c r="AV60" s="136"/>
      <c r="AW60" s="210"/>
      <c r="AX60" s="150" t="str">
        <f t="shared" si="11"/>
        <v/>
      </c>
      <c r="AY60" s="344"/>
      <c r="AZ60" s="136" t="str">
        <f ca="1">IF(OFFSET(AZ60,0,-12)="","",IFERROR(VLOOKUP(MID(OFFSET(AZ60,0,-12),5,2),Lists!$A$3:$B$256,2,FALSE),"incorrect Swift/BIC"))</f>
        <v/>
      </c>
      <c r="BA60" s="152" t="str">
        <f ca="1">IF(COUNTIF(Lists!A50:A302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60,0,-12),CHAR(32),""),CHAR(33),""),CHAR(34),""),CHAR(35),""),CHAR(36),""),CHAR(37),""),CHAR(38),""),CHAR(39),""),CHAR(40),""),CHAR(41),""),CHAR(42),""),CHAR(43),""),CHAR(44),""),CHAR(45),""),CHAR(46),""),CHAR(47),""),CHAR(58),""),CHAR(59),""),CHAR(60),""),CHAR(61),""),CHAR(62),""),CHAR(63),""),CHAR(64),""),CHAR(91),""),CHAR(92),""),CHAR(93),""),CHAR(94),""),CHAR(95),""),CHAR(96),""),CHAR(123),""),CHAR(124),""),CHAR(125),""),CHAR(126),""),CHAR(150),""),CHAR(160),""))),"")</f>
        <v/>
      </c>
      <c r="BB60" s="152" t="str">
        <f ca="1">IF(BA60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60,0,-13),CHAR(32),""),CHAR(33),""),CHAR(34),""),CHAR(35),""),CHAR(36),""),CHAR(37),""),CHAR(38),""),CHAR(39),""),CHAR(40),""),CHAR(41),""),CHAR(42),""),CHAR(43),""),CHAR(44),""),CHAR(45),""),CHAR(46),""),CHAR(47),""),CHAR(58),""),CHAR(59),""),CHAR(60),""),CHAR(61),""),CHAR(62),""),CHAR(63),""),CHAR(64),""),CHAR(91),""),CHAR(92),""),CHAR(93),""),CHAR(94),""),CHAR(95),""),CHAR(96),""),CHAR(123),""),CHAR(124),""),CHAR(125),""),CHAR(126),""),CHAR(150),""),CHAR(160),""))),
IFERROR(IF(VLOOKUP(LEFT(BA60,2),IBAN!$C$2:$O$255,13,FALSE)=LEN(BA60),IFERROR(MID(BA60,VLOOKUP(LEFT(BA60,2),IBAN!$C$2:$O$255,11,FALSE),VLOOKUP(LEFT(BA60,2),IBAN!$C$2:$O$255,12,FALSE)),""),"IBAN is incorrect"),"IBAN is incorrect"))</f>
        <v/>
      </c>
      <c r="BC60" s="210"/>
      <c r="BD60" s="136"/>
      <c r="BE60" s="136"/>
      <c r="BF60" s="152" t="str">
        <f t="shared" ca="1" si="12"/>
        <v/>
      </c>
      <c r="BG60" s="345" t="str">
        <f ca="1">IF(OFFSET(U60,0,3)="","",IFERROR(
IF(VLOOKUP(OFFSET(U60,0,3),IBAN!$A$3:$S$255,19,FALSE)="Y",
  IF(VLOOKUP(OFFSET(U60,0,3),IBAN!$A$3:$C$255,2,FALSE)="Y",
      IF(AA60="","",IF(VLOOKUP(LEFT(AA60,2),IBAN!$C$2:$O$255,13,FALSE)=LEN(AA60),MID(AA60,VLOOKUP(LEFT(AA60,2),IBAN!$C$2:$O$255,6,FALSE),VLOOKUP(LEFT(AA60,2),IBAN!$C$2:$O$255,7,FALSE)),"IBAN is incorrect")),
      IF(AB60="","",MID(AB60,VLOOKUP(OFFSET(U60,0,3), IBAN!$A$3:$O$255,8,FALSE), VLOOKUP(OFFSET(U60,0,3), IBAN!$A$3:$O$255,9,FALSE)))),
  MID(UPPER(CLEAN(SUBSTITUTE(SUBSTITUTE(SUBSTITUTE(SUBSTITUTE(SUBSTITUTE(SUBSTITUTE(SUBSTITUTE(SUBSTITUTE(SUBSTITUTE(SUBSTITUTE(OFFSET(U60,0,9)," ",""),"-",""),"–",""),".",""),"/",""),"_",""),"&amp;",""),"+",""),":",""),";",""))),VLOOKUP(OFFSET(U60,0,3),IBAN!$A$3:$W$255,20,FALSE),VLOOKUP(OFFSET(U60,0,3),IBAN!$A$3:$W$255,21,FALSE))),
""))</f>
        <v/>
      </c>
      <c r="BH60" s="152" t="str">
        <f ca="1">IF(OFFSET(U60,0,3)="","",IFERROR(
IF(VLOOKUP(OFFSET(U60,0,3),IBAN!$A$3:$S$255,19,FALSE)="Y",
  IF(VLOOKUP(OFFSET(U60,0,3),IBAN!$A$3:$C$255,2,FALSE)="Y",
      IF(AA60="","",IF(VLOOKUP(LEFT(AA60,2),IBAN!$C$2:$O$255,13,FALSE)=LEN(AA60),MID(AA60,VLOOKUP(LEFT(AA60,2),IBAN!$C$2:$O$255,8,FALSE),VLOOKUP(LEFT(AA60,2),IBAN!$C$2:$O$255,9,FALSE)),"")),
      IF(AB60="","",MID(AB60,VLOOKUP(OFFSET(U60,0,3), IBAN!$A$3:$O$255,10,FALSE), VLOOKUP(OFFSET(U60,0,3), IBAN!$A$3:$O$255,11,FALSE)))),
  IFERROR(MID(UPPER(CLEAN(SUBSTITUTE(SUBSTITUTE(SUBSTITUTE(SUBSTITUTE(SUBSTITUTE(SUBSTITUTE(SUBSTITUTE(SUBSTITUTE(SUBSTITUTE(SUBSTITUTE(OFFSET(U60,0,9)," ",""),"-",""),"–",""),".",""),"/",""),"_",""),"&amp;",""),"+",""),":",""),";",""))),VLOOKUP(OFFSET(U60,0,3),IBAN!$A$3:$W$255,22,FALSE),VLOOKUP(OFFSET(U60,0,3),IBAN!$A$3:$W$255,23,FALSE)),
        UPPER(CLEAN(SUBSTITUTE(SUBSTITUTE(SUBSTITUTE(SUBSTITUTE(SUBSTITUTE(SUBSTITUTE(SUBSTITUTE(SUBSTITUTE(SUBSTITUTE(SUBSTITUTE(OFFSET(U60,0,9)," ",""),"-",""),"–",""),".",""),"/",""),"_",""),"&amp;",""),"+",""),":",""),";",""))))),
""))</f>
        <v/>
      </c>
      <c r="BI60" s="152" t="str">
        <f t="shared" ca="1" si="13"/>
        <v/>
      </c>
      <c r="BJ60" s="152" t="str">
        <f t="shared" ca="1" si="14"/>
        <v/>
      </c>
      <c r="BK60" s="150"/>
      <c r="BL60" s="152" t="str">
        <f t="shared" ca="1" si="15"/>
        <v/>
      </c>
      <c r="BM60" s="152"/>
      <c r="BN60" s="136"/>
      <c r="BO60" s="136"/>
      <c r="BP60" s="152"/>
      <c r="BQ60" s="136"/>
      <c r="BR60" s="136" t="str">
        <f t="shared" ca="1" si="0"/>
        <v/>
      </c>
      <c r="BS60" s="136"/>
      <c r="BT60" s="136"/>
      <c r="BU60" s="136"/>
      <c r="BV60" s="210"/>
      <c r="BW60" s="153"/>
      <c r="BX60" s="153"/>
      <c r="BY60" s="136"/>
      <c r="BZ60" s="136"/>
      <c r="CA60" s="136"/>
      <c r="CB60" s="136"/>
      <c r="CC60" s="136" t="str">
        <f t="shared" ca="1" si="5"/>
        <v/>
      </c>
      <c r="CD60" s="136" t="str">
        <f t="shared" ca="1" si="6"/>
        <v/>
      </c>
      <c r="CE60" s="210"/>
      <c r="CF60" s="136" t="str">
        <f t="shared" ca="1" si="16"/>
        <v/>
      </c>
      <c r="CG60" s="136" t="str">
        <f t="shared" ca="1" si="17"/>
        <v/>
      </c>
      <c r="CH60" s="136"/>
      <c r="CI60" s="526" t="str">
        <f ca="1">IF(AA60="","",IFERROR(IF(VLOOKUP(LEFT(AA60,2),IBAN!$C$2:$O$255,13,FALSE)=LEN(AA60),IF(MOD(CONCATENATE(MOD(CONCATENATE(MOD(CONCATENATE(MOD(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60, LEN(AA60) - 4) &amp; LEFT(AA60,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60, LEN(AA60) - 4) &amp; LEFT(AA60,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60, LEN(AA60) - 4) &amp; LEFT(AA60,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60, LEN(AA60) - 4) &amp; LEFT(AA60, 4)),"A",10),"B",11),"C",12),"D",13),"E",14),"F",15),"G",16),"H",17),"I",18),"J",19),"K",20),"L",21),"M",22),"N",23),"O",24),"P",25),"Q",26),"R",27),"S",28),"T",29),"U",30),"V",31),"W",32),"X",33),"Y",34),"Z",35),39,12)),97)=1,"GOOD","BAD"),"Length incorrect"),"BAD"))</f>
        <v/>
      </c>
      <c r="CJ60" s="526" t="str">
        <f ca="1">IF(OR(AA60="",OFFSET(U60,0,3)=""),"",IF(SUMPRODUCT(--(ISNUMBER(SEARCH(Colonies,OFFSET(U60,0,3))))),"",IFERROR(IF(INDEX(IBAN!$A$3:$A$255,MATCH(LEFT(AA60,2),IBAN!$C$3:$C$255,0))=OFFSET(U60,0,3),"GOOD","BAD"),"BAD")))</f>
        <v/>
      </c>
      <c r="CK60" s="526" t="str">
        <f ca="1">IF(AB60="","",IFERROR(IF(VLOOKUP(OFFSET(U60,0,3),IBAN!$A$2:$N$255,14,FALSE)="","no criteria",IF(VLOOKUP(OFFSET(U60,0,3),IBAN!$A$2:$N$255,14,FALSE)=LEN(AB60),"GOOD",IF(OR(CO60="GOOD",CP60="GOOD"),"GOOD","BAD"))),""))</f>
        <v/>
      </c>
      <c r="CL60" s="527" t="str">
        <f ca="1">IF(BA60="","",IFERROR(IF(VLOOKUP(LEFT(BA60,2),IBAN!$C$2:$O$255,13,FALSE)=LEN(BA60),IF(MOD(CONCATENATE(MOD(CONCATENATE(MOD(CONCATENATE(MOD(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60, LEN(BA60) - 4) &amp; LEFT(BA60,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60, LEN(BA60) - 4) &amp; LEFT(BA60,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60, LEN(BA60) - 4) &amp; LEFT(BA60,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60, LEN(BA60) - 4) &amp; LEFT(BA60, 4)),"A",10),"B",11),"C",12),"D",13),"E",14),"F",15),"G",16),"H",17),"I",18),"J",19),"K",20),"L",21),"M",22),"N",23),"O",24),"P",25),"Q",26),"R",27),"S",28),"T",29),"U",30),"V",31),"W",32),"X",33),"Y",34),"Z",35),39,12)),97)=1,"GOOD","BAD"),"BAD"),"BAD"))</f>
        <v/>
      </c>
      <c r="CM60" s="527" t="str">
        <f ca="1">IF(OR(BA60="",AZ60=""),"",IF(SUMPRODUCT(--(ISNUMBER(SEARCH(Colonies,AZ60)))),"",IFERROR(IF(INDEX(IBAN!$A$3:$A$255,MATCH(LEFT(BA60,2),IBAN!$C$3:$C$255,0))=AZ60,"GOOD","BAD"),"BAD")))</f>
        <v/>
      </c>
      <c r="CN60" s="527" t="str">
        <f ca="1">IF(BB60="","",IFERROR(IF(VLOOKUP(AZ60,IBAN!$A$2:$N$255,14,FALSE)="","no criteria",IF(VLOOKUP(AZ60,IBAN!$A$2:$N$255,14,FALSE)=LEN(BB60),"GOOD","BAD")),""))</f>
        <v/>
      </c>
      <c r="CO60" s="526" t="str">
        <f t="shared" ca="1" si="18"/>
        <v/>
      </c>
      <c r="CP60" s="526" t="str">
        <f t="shared" ca="1" si="19"/>
        <v/>
      </c>
      <c r="CQ60" s="346"/>
      <c r="CR60" s="539"/>
    </row>
    <row r="61" spans="1:96" s="541" customFormat="1" x14ac:dyDescent="0.2">
      <c r="A61" s="534"/>
      <c r="B61" s="534"/>
      <c r="C61" s="534"/>
      <c r="D61" s="534"/>
      <c r="E61" s="534"/>
      <c r="F61" s="534"/>
      <c r="G61" s="155"/>
      <c r="H61" s="141" t="str">
        <f>IF('Supplier Details'!I61="","",'Supplier Details'!I61)</f>
        <v/>
      </c>
      <c r="I61" s="141"/>
      <c r="J61" s="142" t="str">
        <f>IF('Supplier Details'!K61="","",'Supplier Details'!K61)</f>
        <v/>
      </c>
      <c r="K61" s="143" t="str">
        <f ca="1">IF(OFFSET('Supplier Details'!J61,0,2)="","",UPPER(OFFSET('Supplier Details'!J61,0,2)))</f>
        <v/>
      </c>
      <c r="L61" s="142" t="str">
        <f ca="1">IF(OFFSET('Supplier Details'!J61,0,3)="","",OFFSET('Supplier Details'!J61,0,3))</f>
        <v/>
      </c>
      <c r="M61" s="341"/>
      <c r="N61" s="141"/>
      <c r="O61" s="142" t="str">
        <f>IF('Supplier Details'!Y61="","",'Supplier Details'!Y61)</f>
        <v/>
      </c>
      <c r="P61" s="129" t="str">
        <f ca="1">IF(OFFSET('Supplier Details'!X61,0,4)="","",OFFSET('Supplier Details'!X61,0,4))</f>
        <v/>
      </c>
      <c r="Q61" s="129" t="str">
        <f>IF('Supplier Details'!V61="","",'Supplier Details'!V61)</f>
        <v/>
      </c>
      <c r="R61" s="129" t="str">
        <f ca="1">IF(OFFSET('Supplier Details'!X61,0,6)="","",OFFSET('Supplier Details'!X61,0,6))</f>
        <v/>
      </c>
      <c r="S61" s="144" t="str">
        <f>IF('Supplier Details'!AA61="","",'Supplier Details'!AA61)</f>
        <v/>
      </c>
      <c r="T61" s="341"/>
      <c r="U61" s="145"/>
      <c r="V61" s="149"/>
      <c r="W61" s="149"/>
      <c r="X61" s="129" t="str">
        <f t="shared" ca="1" si="4"/>
        <v/>
      </c>
      <c r="Y61" s="147"/>
      <c r="Z61" s="147" t="str">
        <f ca="1">IF(AA61="","",IFERROR(IF(VLOOKUP(LEFT(AA61,2),IBAN!$C$2:$O$255,13,FALSE)=LEN(AA61),IFERROR(MID(AA61,VLOOKUP(LEFT(AA61,2),IBAN!$C$2:$O$255,11,FALSE),VLOOKUP(LEFT(AA61,2),IBAN!$C$2:$O$255,12,FALSE)),""),""),"IBAN is incorrect"))</f>
        <v/>
      </c>
      <c r="AA61" s="152" t="str">
        <f t="shared" ca="1" si="7"/>
        <v/>
      </c>
      <c r="AB61" s="152" t="str">
        <f t="shared" ca="1" si="8"/>
        <v/>
      </c>
      <c r="AC61" s="143"/>
      <c r="AD61" s="342" t="str">
        <f ca="1">IF(OFFSET(U61,0,3)="","",IFERROR(IF(VLOOKUP(OFFSET(U61,0,3),IBAN!$A$3:$S$255,19,FALSE)="Y",CONCATENATE(BG61,BH61),IF(VLOOKUP(OFFSET(U61,0,3),IBAN!$A$3:$X$255,24,FALSE)="","",VLOOKUP(OFFSET(U61,0,3),IBAN!$A$3:$X$255,24,FALSE))),""))</f>
        <v/>
      </c>
      <c r="AE61" s="143"/>
      <c r="AF61" s="143"/>
      <c r="AG61" s="147"/>
      <c r="AH61" s="149"/>
      <c r="AI61" s="145" t="str">
        <f>IF('Supplier Details'!AS61="","",'Supplier Details'!AS61)</f>
        <v/>
      </c>
      <c r="AJ61" s="145"/>
      <c r="AK61" s="343" t="str">
        <f ca="1">IFERROR(IF(OFFSET(U61,0,3)="","",IF(ISBLANK(VLOOKUP(OFFSET(U61,0,3),IBAN!$A$3:$AC$255,27,FALSE)),"",VLOOKUP(OFFSET(U61,0,3),IBAN!$A$3:$AC$255,27,FALSE))),"")</f>
        <v/>
      </c>
      <c r="AL61" s="147" t="str">
        <f ca="1">IFERROR(IF(OFFSET(U61,0,3)="","",IF(ISBLANK(VLOOKUP(OFFSET(U61,0,3),IBAN!$A$3:$AC$255,28,FALSE)),"",VLOOKUP(OFFSET(U61,0,3),IBAN!$A$3:$AC$255,28,FALSE))),"")</f>
        <v/>
      </c>
      <c r="AM61" s="143"/>
      <c r="AN61" s="147"/>
      <c r="AO61" s="147"/>
      <c r="AP61" s="344" t="str">
        <f ca="1">IF(AA61="","",IFERROR(MID(AA61,VLOOKUP(LEFT(AA61,2),IBAN!$C$2:$Q$255,14,FALSE),VLOOKUP(LEFT(AA61,2),IBAN!$C$2:$Q$255,15,FALSE)),""))</f>
        <v/>
      </c>
      <c r="AQ61" s="150"/>
      <c r="AR61" s="151"/>
      <c r="AS61" s="344"/>
      <c r="AT61" s="152" t="str">
        <f t="shared" ca="1" si="9"/>
        <v/>
      </c>
      <c r="AU61" s="152" t="str">
        <f t="shared" ca="1" si="10"/>
        <v/>
      </c>
      <c r="AV61" s="136"/>
      <c r="AW61" s="210"/>
      <c r="AX61" s="150" t="str">
        <f t="shared" si="11"/>
        <v/>
      </c>
      <c r="AY61" s="344"/>
      <c r="AZ61" s="136" t="str">
        <f ca="1">IF(OFFSET(AZ61,0,-12)="","",IFERROR(VLOOKUP(MID(OFFSET(AZ61,0,-12),5,2),Lists!$A$3:$B$256,2,FALSE),"incorrect Swift/BIC"))</f>
        <v/>
      </c>
      <c r="BA61" s="152" t="str">
        <f ca="1">IF(COUNTIF(Lists!A51:A303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61,0,-12),CHAR(32),""),CHAR(33),""),CHAR(34),""),CHAR(35),""),CHAR(36),""),CHAR(37),""),CHAR(38),""),CHAR(39),""),CHAR(40),""),CHAR(41),""),CHAR(42),""),CHAR(43),""),CHAR(44),""),CHAR(45),""),CHAR(46),""),CHAR(47),""),CHAR(58),""),CHAR(59),""),CHAR(60),""),CHAR(61),""),CHAR(62),""),CHAR(63),""),CHAR(64),""),CHAR(91),""),CHAR(92),""),CHAR(93),""),CHAR(94),""),CHAR(95),""),CHAR(96),""),CHAR(123),""),CHAR(124),""),CHAR(125),""),CHAR(126),""),CHAR(150),""),CHAR(160),""))),"")</f>
        <v/>
      </c>
      <c r="BB61" s="152" t="str">
        <f ca="1">IF(BA61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61,0,-13),CHAR(32),""),CHAR(33),""),CHAR(34),""),CHAR(35),""),CHAR(36),""),CHAR(37),""),CHAR(38),""),CHAR(39),""),CHAR(40),""),CHAR(41),""),CHAR(42),""),CHAR(43),""),CHAR(44),""),CHAR(45),""),CHAR(46),""),CHAR(47),""),CHAR(58),""),CHAR(59),""),CHAR(60),""),CHAR(61),""),CHAR(62),""),CHAR(63),""),CHAR(64),""),CHAR(91),""),CHAR(92),""),CHAR(93),""),CHAR(94),""),CHAR(95),""),CHAR(96),""),CHAR(123),""),CHAR(124),""),CHAR(125),""),CHAR(126),""),CHAR(150),""),CHAR(160),""))),
IFERROR(IF(VLOOKUP(LEFT(BA61,2),IBAN!$C$2:$O$255,13,FALSE)=LEN(BA61),IFERROR(MID(BA61,VLOOKUP(LEFT(BA61,2),IBAN!$C$2:$O$255,11,FALSE),VLOOKUP(LEFT(BA61,2),IBAN!$C$2:$O$255,12,FALSE)),""),"IBAN is incorrect"),"IBAN is incorrect"))</f>
        <v/>
      </c>
      <c r="BC61" s="210"/>
      <c r="BD61" s="136"/>
      <c r="BE61" s="136"/>
      <c r="BF61" s="152" t="str">
        <f t="shared" ca="1" si="12"/>
        <v/>
      </c>
      <c r="BG61" s="345" t="str">
        <f ca="1">IF(OFFSET(U61,0,3)="","",IFERROR(
IF(VLOOKUP(OFFSET(U61,0,3),IBAN!$A$3:$S$255,19,FALSE)="Y",
  IF(VLOOKUP(OFFSET(U61,0,3),IBAN!$A$3:$C$255,2,FALSE)="Y",
      IF(AA61="","",IF(VLOOKUP(LEFT(AA61,2),IBAN!$C$2:$O$255,13,FALSE)=LEN(AA61),MID(AA61,VLOOKUP(LEFT(AA61,2),IBAN!$C$2:$O$255,6,FALSE),VLOOKUP(LEFT(AA61,2),IBAN!$C$2:$O$255,7,FALSE)),"IBAN is incorrect")),
      IF(AB61="","",MID(AB61,VLOOKUP(OFFSET(U61,0,3), IBAN!$A$3:$O$255,8,FALSE), VLOOKUP(OFFSET(U61,0,3), IBAN!$A$3:$O$255,9,FALSE)))),
  MID(UPPER(CLEAN(SUBSTITUTE(SUBSTITUTE(SUBSTITUTE(SUBSTITUTE(SUBSTITUTE(SUBSTITUTE(SUBSTITUTE(SUBSTITUTE(SUBSTITUTE(SUBSTITUTE(OFFSET(U61,0,9)," ",""),"-",""),"–",""),".",""),"/",""),"_",""),"&amp;",""),"+",""),":",""),";",""))),VLOOKUP(OFFSET(U61,0,3),IBAN!$A$3:$W$255,20,FALSE),VLOOKUP(OFFSET(U61,0,3),IBAN!$A$3:$W$255,21,FALSE))),
""))</f>
        <v/>
      </c>
      <c r="BH61" s="152" t="str">
        <f ca="1">IF(OFFSET(U61,0,3)="","",IFERROR(
IF(VLOOKUP(OFFSET(U61,0,3),IBAN!$A$3:$S$255,19,FALSE)="Y",
  IF(VLOOKUP(OFFSET(U61,0,3),IBAN!$A$3:$C$255,2,FALSE)="Y",
      IF(AA61="","",IF(VLOOKUP(LEFT(AA61,2),IBAN!$C$2:$O$255,13,FALSE)=LEN(AA61),MID(AA61,VLOOKUP(LEFT(AA61,2),IBAN!$C$2:$O$255,8,FALSE),VLOOKUP(LEFT(AA61,2),IBAN!$C$2:$O$255,9,FALSE)),"")),
      IF(AB61="","",MID(AB61,VLOOKUP(OFFSET(U61,0,3), IBAN!$A$3:$O$255,10,FALSE), VLOOKUP(OFFSET(U61,0,3), IBAN!$A$3:$O$255,11,FALSE)))),
  IFERROR(MID(UPPER(CLEAN(SUBSTITUTE(SUBSTITUTE(SUBSTITUTE(SUBSTITUTE(SUBSTITUTE(SUBSTITUTE(SUBSTITUTE(SUBSTITUTE(SUBSTITUTE(SUBSTITUTE(OFFSET(U61,0,9)," ",""),"-",""),"–",""),".",""),"/",""),"_",""),"&amp;",""),"+",""),":",""),";",""))),VLOOKUP(OFFSET(U61,0,3),IBAN!$A$3:$W$255,22,FALSE),VLOOKUP(OFFSET(U61,0,3),IBAN!$A$3:$W$255,23,FALSE)),
        UPPER(CLEAN(SUBSTITUTE(SUBSTITUTE(SUBSTITUTE(SUBSTITUTE(SUBSTITUTE(SUBSTITUTE(SUBSTITUTE(SUBSTITUTE(SUBSTITUTE(SUBSTITUTE(OFFSET(U61,0,9)," ",""),"-",""),"–",""),".",""),"/",""),"_",""),"&amp;",""),"+",""),":",""),";",""))))),
""))</f>
        <v/>
      </c>
      <c r="BI61" s="152" t="str">
        <f t="shared" ca="1" si="13"/>
        <v/>
      </c>
      <c r="BJ61" s="152" t="str">
        <f t="shared" ca="1" si="14"/>
        <v/>
      </c>
      <c r="BK61" s="150"/>
      <c r="BL61" s="152" t="str">
        <f t="shared" ca="1" si="15"/>
        <v/>
      </c>
      <c r="BM61" s="152"/>
      <c r="BN61" s="136"/>
      <c r="BO61" s="136"/>
      <c r="BP61" s="152"/>
      <c r="BQ61" s="136"/>
      <c r="BR61" s="136" t="str">
        <f t="shared" ca="1" si="0"/>
        <v/>
      </c>
      <c r="BS61" s="136"/>
      <c r="BT61" s="136"/>
      <c r="BU61" s="136"/>
      <c r="BV61" s="210"/>
      <c r="BW61" s="153"/>
      <c r="BX61" s="153"/>
      <c r="BY61" s="136"/>
      <c r="BZ61" s="136"/>
      <c r="CA61" s="136"/>
      <c r="CB61" s="136"/>
      <c r="CC61" s="136" t="str">
        <f t="shared" ca="1" si="5"/>
        <v/>
      </c>
      <c r="CD61" s="136" t="str">
        <f t="shared" ca="1" si="6"/>
        <v/>
      </c>
      <c r="CE61" s="210"/>
      <c r="CF61" s="136" t="str">
        <f t="shared" ca="1" si="16"/>
        <v/>
      </c>
      <c r="CG61" s="136" t="str">
        <f t="shared" ca="1" si="17"/>
        <v/>
      </c>
      <c r="CH61" s="136"/>
      <c r="CI61" s="526" t="str">
        <f ca="1">IF(AA61="","",IFERROR(IF(VLOOKUP(LEFT(AA61,2),IBAN!$C$2:$O$255,13,FALSE)=LEN(AA61),IF(MOD(CONCATENATE(MOD(CONCATENATE(MOD(CONCATENATE(MOD(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61, LEN(AA61) - 4) &amp; LEFT(AA61,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61, LEN(AA61) - 4) &amp; LEFT(AA61,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61, LEN(AA61) - 4) &amp; LEFT(AA61,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61, LEN(AA61) - 4) &amp; LEFT(AA61, 4)),"A",10),"B",11),"C",12),"D",13),"E",14),"F",15),"G",16),"H",17),"I",18),"J",19),"K",20),"L",21),"M",22),"N",23),"O",24),"P",25),"Q",26),"R",27),"S",28),"T",29),"U",30),"V",31),"W",32),"X",33),"Y",34),"Z",35),39,12)),97)=1,"GOOD","BAD"),"Length incorrect"),"BAD"))</f>
        <v/>
      </c>
      <c r="CJ61" s="526" t="str">
        <f ca="1">IF(OR(AA61="",OFFSET(U61,0,3)=""),"",IF(SUMPRODUCT(--(ISNUMBER(SEARCH(Colonies,OFFSET(U61,0,3))))),"",IFERROR(IF(INDEX(IBAN!$A$3:$A$255,MATCH(LEFT(AA61,2),IBAN!$C$3:$C$255,0))=OFFSET(U61,0,3),"GOOD","BAD"),"BAD")))</f>
        <v/>
      </c>
      <c r="CK61" s="526" t="str">
        <f ca="1">IF(AB61="","",IFERROR(IF(VLOOKUP(OFFSET(U61,0,3),IBAN!$A$2:$N$255,14,FALSE)="","no criteria",IF(VLOOKUP(OFFSET(U61,0,3),IBAN!$A$2:$N$255,14,FALSE)=LEN(AB61),"GOOD",IF(OR(CO61="GOOD",CP61="GOOD"),"GOOD","BAD"))),""))</f>
        <v/>
      </c>
      <c r="CL61" s="527" t="str">
        <f ca="1">IF(BA61="","",IFERROR(IF(VLOOKUP(LEFT(BA61,2),IBAN!$C$2:$O$255,13,FALSE)=LEN(BA61),IF(MOD(CONCATENATE(MOD(CONCATENATE(MOD(CONCATENATE(MOD(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61, LEN(BA61) - 4) &amp; LEFT(BA61,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61, LEN(BA61) - 4) &amp; LEFT(BA61,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61, LEN(BA61) - 4) &amp; LEFT(BA61,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61, LEN(BA61) - 4) &amp; LEFT(BA61, 4)),"A",10),"B",11),"C",12),"D",13),"E",14),"F",15),"G",16),"H",17),"I",18),"J",19),"K",20),"L",21),"M",22),"N",23),"O",24),"P",25),"Q",26),"R",27),"S",28),"T",29),"U",30),"V",31),"W",32),"X",33),"Y",34),"Z",35),39,12)),97)=1,"GOOD","BAD"),"BAD"),"BAD"))</f>
        <v/>
      </c>
      <c r="CM61" s="527" t="str">
        <f ca="1">IF(OR(BA61="",AZ61=""),"",IF(SUMPRODUCT(--(ISNUMBER(SEARCH(Colonies,AZ61)))),"",IFERROR(IF(INDEX(IBAN!$A$3:$A$255,MATCH(LEFT(BA61,2),IBAN!$C$3:$C$255,0))=AZ61,"GOOD","BAD"),"BAD")))</f>
        <v/>
      </c>
      <c r="CN61" s="527" t="str">
        <f ca="1">IF(BB61="","",IFERROR(IF(VLOOKUP(AZ61,IBAN!$A$2:$N$255,14,FALSE)="","no criteria",IF(VLOOKUP(AZ61,IBAN!$A$2:$N$255,14,FALSE)=LEN(BB61),"GOOD","BAD")),""))</f>
        <v/>
      </c>
      <c r="CO61" s="526" t="str">
        <f t="shared" ca="1" si="18"/>
        <v/>
      </c>
      <c r="CP61" s="526" t="str">
        <f t="shared" ca="1" si="19"/>
        <v/>
      </c>
      <c r="CQ61" s="346"/>
      <c r="CR61" s="539"/>
    </row>
    <row r="62" spans="1:96" s="541" customFormat="1" x14ac:dyDescent="0.2">
      <c r="A62" s="534"/>
      <c r="B62" s="534"/>
      <c r="C62" s="534"/>
      <c r="D62" s="534"/>
      <c r="E62" s="534"/>
      <c r="F62" s="534"/>
      <c r="G62" s="155"/>
      <c r="H62" s="141" t="str">
        <f>IF('Supplier Details'!I62="","",'Supplier Details'!I62)</f>
        <v/>
      </c>
      <c r="I62" s="141"/>
      <c r="J62" s="142" t="str">
        <f>IF('Supplier Details'!K62="","",'Supplier Details'!K62)</f>
        <v/>
      </c>
      <c r="K62" s="143" t="str">
        <f ca="1">IF(OFFSET('Supplier Details'!J62,0,2)="","",UPPER(OFFSET('Supplier Details'!J62,0,2)))</f>
        <v/>
      </c>
      <c r="L62" s="142" t="str">
        <f ca="1">IF(OFFSET('Supplier Details'!J62,0,3)="","",OFFSET('Supplier Details'!J62,0,3))</f>
        <v/>
      </c>
      <c r="M62" s="341"/>
      <c r="N62" s="141"/>
      <c r="O62" s="142" t="str">
        <f>IF('Supplier Details'!Y62="","",'Supplier Details'!Y62)</f>
        <v/>
      </c>
      <c r="P62" s="129" t="str">
        <f ca="1">IF(OFFSET('Supplier Details'!X62,0,4)="","",OFFSET('Supplier Details'!X62,0,4))</f>
        <v/>
      </c>
      <c r="Q62" s="129" t="str">
        <f>IF('Supplier Details'!V62="","",'Supplier Details'!V62)</f>
        <v/>
      </c>
      <c r="R62" s="129" t="str">
        <f ca="1">IF(OFFSET('Supplier Details'!X62,0,6)="","",OFFSET('Supplier Details'!X62,0,6))</f>
        <v/>
      </c>
      <c r="S62" s="144" t="str">
        <f>IF('Supplier Details'!AA62="","",'Supplier Details'!AA62)</f>
        <v/>
      </c>
      <c r="T62" s="341"/>
      <c r="U62" s="145"/>
      <c r="V62" s="149"/>
      <c r="W62" s="149"/>
      <c r="X62" s="129" t="str">
        <f t="shared" ca="1" si="4"/>
        <v/>
      </c>
      <c r="Y62" s="147"/>
      <c r="Z62" s="147" t="str">
        <f ca="1">IF(AA62="","",IFERROR(IF(VLOOKUP(LEFT(AA62,2),IBAN!$C$2:$O$255,13,FALSE)=LEN(AA62),IFERROR(MID(AA62,VLOOKUP(LEFT(AA62,2),IBAN!$C$2:$O$255,11,FALSE),VLOOKUP(LEFT(AA62,2),IBAN!$C$2:$O$255,12,FALSE)),""),""),"IBAN is incorrect"))</f>
        <v/>
      </c>
      <c r="AA62" s="152" t="str">
        <f t="shared" ca="1" si="7"/>
        <v/>
      </c>
      <c r="AB62" s="152" t="str">
        <f t="shared" ca="1" si="8"/>
        <v/>
      </c>
      <c r="AC62" s="143"/>
      <c r="AD62" s="342" t="str">
        <f ca="1">IF(OFFSET(U62,0,3)="","",IFERROR(IF(VLOOKUP(OFFSET(U62,0,3),IBAN!$A$3:$S$255,19,FALSE)="Y",CONCATENATE(BG62,BH62),IF(VLOOKUP(OFFSET(U62,0,3),IBAN!$A$3:$X$255,24,FALSE)="","",VLOOKUP(OFFSET(U62,0,3),IBAN!$A$3:$X$255,24,FALSE))),""))</f>
        <v/>
      </c>
      <c r="AE62" s="143"/>
      <c r="AF62" s="143"/>
      <c r="AG62" s="147"/>
      <c r="AH62" s="149"/>
      <c r="AI62" s="145" t="str">
        <f>IF('Supplier Details'!AS62="","",'Supplier Details'!AS62)</f>
        <v/>
      </c>
      <c r="AJ62" s="145"/>
      <c r="AK62" s="343" t="str">
        <f ca="1">IFERROR(IF(OFFSET(U62,0,3)="","",IF(ISBLANK(VLOOKUP(OFFSET(U62,0,3),IBAN!$A$3:$AC$255,27,FALSE)),"",VLOOKUP(OFFSET(U62,0,3),IBAN!$A$3:$AC$255,27,FALSE))),"")</f>
        <v/>
      </c>
      <c r="AL62" s="147" t="str">
        <f ca="1">IFERROR(IF(OFFSET(U62,0,3)="","",IF(ISBLANK(VLOOKUP(OFFSET(U62,0,3),IBAN!$A$3:$AC$255,28,FALSE)),"",VLOOKUP(OFFSET(U62,0,3),IBAN!$A$3:$AC$255,28,FALSE))),"")</f>
        <v/>
      </c>
      <c r="AM62" s="143"/>
      <c r="AN62" s="147"/>
      <c r="AO62" s="147"/>
      <c r="AP62" s="344" t="str">
        <f ca="1">IF(AA62="","",IFERROR(MID(AA62,VLOOKUP(LEFT(AA62,2),IBAN!$C$2:$Q$255,14,FALSE),VLOOKUP(LEFT(AA62,2),IBAN!$C$2:$Q$255,15,FALSE)),""))</f>
        <v/>
      </c>
      <c r="AQ62" s="150"/>
      <c r="AR62" s="151"/>
      <c r="AS62" s="344"/>
      <c r="AT62" s="152" t="str">
        <f t="shared" ca="1" si="9"/>
        <v/>
      </c>
      <c r="AU62" s="152" t="str">
        <f t="shared" ca="1" si="10"/>
        <v/>
      </c>
      <c r="AV62" s="136"/>
      <c r="AW62" s="210"/>
      <c r="AX62" s="150" t="str">
        <f t="shared" si="11"/>
        <v/>
      </c>
      <c r="AY62" s="344"/>
      <c r="AZ62" s="136" t="str">
        <f ca="1">IF(OFFSET(AZ62,0,-12)="","",IFERROR(VLOOKUP(MID(OFFSET(AZ62,0,-12),5,2),Lists!$A$3:$B$256,2,FALSE),"incorrect Swift/BIC"))</f>
        <v/>
      </c>
      <c r="BA62" s="152" t="str">
        <f ca="1">IF(COUNTIF(Lists!A52:A304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62,0,-12),CHAR(32),""),CHAR(33),""),CHAR(34),""),CHAR(35),""),CHAR(36),""),CHAR(37),""),CHAR(38),""),CHAR(39),""),CHAR(40),""),CHAR(41),""),CHAR(42),""),CHAR(43),""),CHAR(44),""),CHAR(45),""),CHAR(46),""),CHAR(47),""),CHAR(58),""),CHAR(59),""),CHAR(60),""),CHAR(61),""),CHAR(62),""),CHAR(63),""),CHAR(64),""),CHAR(91),""),CHAR(92),""),CHAR(93),""),CHAR(94),""),CHAR(95),""),CHAR(96),""),CHAR(123),""),CHAR(124),""),CHAR(125),""),CHAR(126),""),CHAR(150),""),CHAR(160),""))),"")</f>
        <v/>
      </c>
      <c r="BB62" s="152" t="str">
        <f ca="1">IF(BA62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62,0,-13),CHAR(32),""),CHAR(33),""),CHAR(34),""),CHAR(35),""),CHAR(36),""),CHAR(37),""),CHAR(38),""),CHAR(39),""),CHAR(40),""),CHAR(41),""),CHAR(42),""),CHAR(43),""),CHAR(44),""),CHAR(45),""),CHAR(46),""),CHAR(47),""),CHAR(58),""),CHAR(59),""),CHAR(60),""),CHAR(61),""),CHAR(62),""),CHAR(63),""),CHAR(64),""),CHAR(91),""),CHAR(92),""),CHAR(93),""),CHAR(94),""),CHAR(95),""),CHAR(96),""),CHAR(123),""),CHAR(124),""),CHAR(125),""),CHAR(126),""),CHAR(150),""),CHAR(160),""))),
IFERROR(IF(VLOOKUP(LEFT(BA62,2),IBAN!$C$2:$O$255,13,FALSE)=LEN(BA62),IFERROR(MID(BA62,VLOOKUP(LEFT(BA62,2),IBAN!$C$2:$O$255,11,FALSE),VLOOKUP(LEFT(BA62,2),IBAN!$C$2:$O$255,12,FALSE)),""),"IBAN is incorrect"),"IBAN is incorrect"))</f>
        <v/>
      </c>
      <c r="BC62" s="210"/>
      <c r="BD62" s="136"/>
      <c r="BE62" s="136"/>
      <c r="BF62" s="152" t="str">
        <f t="shared" ca="1" si="12"/>
        <v/>
      </c>
      <c r="BG62" s="345" t="str">
        <f ca="1">IF(OFFSET(U62,0,3)="","",IFERROR(
IF(VLOOKUP(OFFSET(U62,0,3),IBAN!$A$3:$S$255,19,FALSE)="Y",
  IF(VLOOKUP(OFFSET(U62,0,3),IBAN!$A$3:$C$255,2,FALSE)="Y",
      IF(AA62="","",IF(VLOOKUP(LEFT(AA62,2),IBAN!$C$2:$O$255,13,FALSE)=LEN(AA62),MID(AA62,VLOOKUP(LEFT(AA62,2),IBAN!$C$2:$O$255,6,FALSE),VLOOKUP(LEFT(AA62,2),IBAN!$C$2:$O$255,7,FALSE)),"IBAN is incorrect")),
      IF(AB62="","",MID(AB62,VLOOKUP(OFFSET(U62,0,3), IBAN!$A$3:$O$255,8,FALSE), VLOOKUP(OFFSET(U62,0,3), IBAN!$A$3:$O$255,9,FALSE)))),
  MID(UPPER(CLEAN(SUBSTITUTE(SUBSTITUTE(SUBSTITUTE(SUBSTITUTE(SUBSTITUTE(SUBSTITUTE(SUBSTITUTE(SUBSTITUTE(SUBSTITUTE(SUBSTITUTE(OFFSET(U62,0,9)," ",""),"-",""),"–",""),".",""),"/",""),"_",""),"&amp;",""),"+",""),":",""),";",""))),VLOOKUP(OFFSET(U62,0,3),IBAN!$A$3:$W$255,20,FALSE),VLOOKUP(OFFSET(U62,0,3),IBAN!$A$3:$W$255,21,FALSE))),
""))</f>
        <v/>
      </c>
      <c r="BH62" s="152" t="str">
        <f ca="1">IF(OFFSET(U62,0,3)="","",IFERROR(
IF(VLOOKUP(OFFSET(U62,0,3),IBAN!$A$3:$S$255,19,FALSE)="Y",
  IF(VLOOKUP(OFFSET(U62,0,3),IBAN!$A$3:$C$255,2,FALSE)="Y",
      IF(AA62="","",IF(VLOOKUP(LEFT(AA62,2),IBAN!$C$2:$O$255,13,FALSE)=LEN(AA62),MID(AA62,VLOOKUP(LEFT(AA62,2),IBAN!$C$2:$O$255,8,FALSE),VLOOKUP(LEFT(AA62,2),IBAN!$C$2:$O$255,9,FALSE)),"")),
      IF(AB62="","",MID(AB62,VLOOKUP(OFFSET(U62,0,3), IBAN!$A$3:$O$255,10,FALSE), VLOOKUP(OFFSET(U62,0,3), IBAN!$A$3:$O$255,11,FALSE)))),
  IFERROR(MID(UPPER(CLEAN(SUBSTITUTE(SUBSTITUTE(SUBSTITUTE(SUBSTITUTE(SUBSTITUTE(SUBSTITUTE(SUBSTITUTE(SUBSTITUTE(SUBSTITUTE(SUBSTITUTE(OFFSET(U62,0,9)," ",""),"-",""),"–",""),".",""),"/",""),"_",""),"&amp;",""),"+",""),":",""),";",""))),VLOOKUP(OFFSET(U62,0,3),IBAN!$A$3:$W$255,22,FALSE),VLOOKUP(OFFSET(U62,0,3),IBAN!$A$3:$W$255,23,FALSE)),
        UPPER(CLEAN(SUBSTITUTE(SUBSTITUTE(SUBSTITUTE(SUBSTITUTE(SUBSTITUTE(SUBSTITUTE(SUBSTITUTE(SUBSTITUTE(SUBSTITUTE(SUBSTITUTE(OFFSET(U62,0,9)," ",""),"-",""),"–",""),".",""),"/",""),"_",""),"&amp;",""),"+",""),":",""),";",""))))),
""))</f>
        <v/>
      </c>
      <c r="BI62" s="152" t="str">
        <f t="shared" ca="1" si="13"/>
        <v/>
      </c>
      <c r="BJ62" s="152" t="str">
        <f t="shared" ca="1" si="14"/>
        <v/>
      </c>
      <c r="BK62" s="150"/>
      <c r="BL62" s="152" t="str">
        <f t="shared" ca="1" si="15"/>
        <v/>
      </c>
      <c r="BM62" s="152"/>
      <c r="BN62" s="136"/>
      <c r="BO62" s="136"/>
      <c r="BP62" s="152"/>
      <c r="BQ62" s="136"/>
      <c r="BR62" s="136" t="str">
        <f t="shared" ca="1" si="0"/>
        <v/>
      </c>
      <c r="BS62" s="136"/>
      <c r="BT62" s="136"/>
      <c r="BU62" s="136"/>
      <c r="BV62" s="210"/>
      <c r="BW62" s="153"/>
      <c r="BX62" s="153"/>
      <c r="BY62" s="136"/>
      <c r="BZ62" s="136"/>
      <c r="CA62" s="136"/>
      <c r="CB62" s="136"/>
      <c r="CC62" s="136" t="str">
        <f t="shared" ca="1" si="5"/>
        <v/>
      </c>
      <c r="CD62" s="136" t="str">
        <f t="shared" ca="1" si="6"/>
        <v/>
      </c>
      <c r="CE62" s="210"/>
      <c r="CF62" s="136" t="str">
        <f t="shared" ca="1" si="16"/>
        <v/>
      </c>
      <c r="CG62" s="136" t="str">
        <f t="shared" ca="1" si="17"/>
        <v/>
      </c>
      <c r="CH62" s="136"/>
      <c r="CI62" s="526" t="str">
        <f ca="1">IF(AA62="","",IFERROR(IF(VLOOKUP(LEFT(AA62,2),IBAN!$C$2:$O$255,13,FALSE)=LEN(AA62),IF(MOD(CONCATENATE(MOD(CONCATENATE(MOD(CONCATENATE(MOD(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62, LEN(AA62) - 4) &amp; LEFT(AA62,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62, LEN(AA62) - 4) &amp; LEFT(AA62,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62, LEN(AA62) - 4) &amp; LEFT(AA62,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62, LEN(AA62) - 4) &amp; LEFT(AA62, 4)),"A",10),"B",11),"C",12),"D",13),"E",14),"F",15),"G",16),"H",17),"I",18),"J",19),"K",20),"L",21),"M",22),"N",23),"O",24),"P",25),"Q",26),"R",27),"S",28),"T",29),"U",30),"V",31),"W",32),"X",33),"Y",34),"Z",35),39,12)),97)=1,"GOOD","BAD"),"Length incorrect"),"BAD"))</f>
        <v/>
      </c>
      <c r="CJ62" s="526" t="str">
        <f ca="1">IF(OR(AA62="",OFFSET(U62,0,3)=""),"",IF(SUMPRODUCT(--(ISNUMBER(SEARCH(Colonies,OFFSET(U62,0,3))))),"",IFERROR(IF(INDEX(IBAN!$A$3:$A$255,MATCH(LEFT(AA62,2),IBAN!$C$3:$C$255,0))=OFFSET(U62,0,3),"GOOD","BAD"),"BAD")))</f>
        <v/>
      </c>
      <c r="CK62" s="526" t="str">
        <f ca="1">IF(AB62="","",IFERROR(IF(VLOOKUP(OFFSET(U62,0,3),IBAN!$A$2:$N$255,14,FALSE)="","no criteria",IF(VLOOKUP(OFFSET(U62,0,3),IBAN!$A$2:$N$255,14,FALSE)=LEN(AB62),"GOOD",IF(OR(CO62="GOOD",CP62="GOOD"),"GOOD","BAD"))),""))</f>
        <v/>
      </c>
      <c r="CL62" s="527" t="str">
        <f ca="1">IF(BA62="","",IFERROR(IF(VLOOKUP(LEFT(BA62,2),IBAN!$C$2:$O$255,13,FALSE)=LEN(BA62),IF(MOD(CONCATENATE(MOD(CONCATENATE(MOD(CONCATENATE(MOD(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62, LEN(BA62) - 4) &amp; LEFT(BA62,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62, LEN(BA62) - 4) &amp; LEFT(BA62,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62, LEN(BA62) - 4) &amp; LEFT(BA62,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62, LEN(BA62) - 4) &amp; LEFT(BA62, 4)),"A",10),"B",11),"C",12),"D",13),"E",14),"F",15),"G",16),"H",17),"I",18),"J",19),"K",20),"L",21),"M",22),"N",23),"O",24),"P",25),"Q",26),"R",27),"S",28),"T",29),"U",30),"V",31),"W",32),"X",33),"Y",34),"Z",35),39,12)),97)=1,"GOOD","BAD"),"BAD"),"BAD"))</f>
        <v/>
      </c>
      <c r="CM62" s="527" t="str">
        <f ca="1">IF(OR(BA62="",AZ62=""),"",IF(SUMPRODUCT(--(ISNUMBER(SEARCH(Colonies,AZ62)))),"",IFERROR(IF(INDEX(IBAN!$A$3:$A$255,MATCH(LEFT(BA62,2),IBAN!$C$3:$C$255,0))=AZ62,"GOOD","BAD"),"BAD")))</f>
        <v/>
      </c>
      <c r="CN62" s="527" t="str">
        <f ca="1">IF(BB62="","",IFERROR(IF(VLOOKUP(AZ62,IBAN!$A$2:$N$255,14,FALSE)="","no criteria",IF(VLOOKUP(AZ62,IBAN!$A$2:$N$255,14,FALSE)=LEN(BB62),"GOOD","BAD")),""))</f>
        <v/>
      </c>
      <c r="CO62" s="526" t="str">
        <f t="shared" ca="1" si="18"/>
        <v/>
      </c>
      <c r="CP62" s="526" t="str">
        <f t="shared" ca="1" si="19"/>
        <v/>
      </c>
      <c r="CQ62" s="346"/>
      <c r="CR62" s="539"/>
    </row>
    <row r="63" spans="1:96" s="541" customFormat="1" x14ac:dyDescent="0.2">
      <c r="A63" s="534"/>
      <c r="B63" s="534"/>
      <c r="C63" s="534"/>
      <c r="D63" s="534"/>
      <c r="E63" s="534"/>
      <c r="F63" s="534"/>
      <c r="G63" s="155"/>
      <c r="H63" s="141" t="str">
        <f>IF('Supplier Details'!I63="","",'Supplier Details'!I63)</f>
        <v/>
      </c>
      <c r="I63" s="141"/>
      <c r="J63" s="142" t="str">
        <f>IF('Supplier Details'!K63="","",'Supplier Details'!K63)</f>
        <v/>
      </c>
      <c r="K63" s="143" t="str">
        <f ca="1">IF(OFFSET('Supplier Details'!J63,0,2)="","",UPPER(OFFSET('Supplier Details'!J63,0,2)))</f>
        <v/>
      </c>
      <c r="L63" s="142" t="str">
        <f ca="1">IF(OFFSET('Supplier Details'!J63,0,3)="","",OFFSET('Supplier Details'!J63,0,3))</f>
        <v/>
      </c>
      <c r="M63" s="341"/>
      <c r="N63" s="141"/>
      <c r="O63" s="142" t="str">
        <f>IF('Supplier Details'!Y63="","",'Supplier Details'!Y63)</f>
        <v/>
      </c>
      <c r="P63" s="129" t="str">
        <f ca="1">IF(OFFSET('Supplier Details'!X63,0,4)="","",OFFSET('Supplier Details'!X63,0,4))</f>
        <v/>
      </c>
      <c r="Q63" s="129" t="str">
        <f>IF('Supplier Details'!V63="","",'Supplier Details'!V63)</f>
        <v/>
      </c>
      <c r="R63" s="129" t="str">
        <f ca="1">IF(OFFSET('Supplier Details'!X63,0,6)="","",OFFSET('Supplier Details'!X63,0,6))</f>
        <v/>
      </c>
      <c r="S63" s="144" t="str">
        <f>IF('Supplier Details'!AA63="","",'Supplier Details'!AA63)</f>
        <v/>
      </c>
      <c r="T63" s="341"/>
      <c r="U63" s="145"/>
      <c r="V63" s="149"/>
      <c r="W63" s="149"/>
      <c r="X63" s="129" t="str">
        <f t="shared" ca="1" si="4"/>
        <v/>
      </c>
      <c r="Y63" s="147"/>
      <c r="Z63" s="147" t="str">
        <f ca="1">IF(AA63="","",IFERROR(IF(VLOOKUP(LEFT(AA63,2),IBAN!$C$2:$O$255,13,FALSE)=LEN(AA63),IFERROR(MID(AA63,VLOOKUP(LEFT(AA63,2),IBAN!$C$2:$O$255,11,FALSE),VLOOKUP(LEFT(AA63,2),IBAN!$C$2:$O$255,12,FALSE)),""),""),"IBAN is incorrect"))</f>
        <v/>
      </c>
      <c r="AA63" s="152" t="str">
        <f t="shared" ca="1" si="7"/>
        <v/>
      </c>
      <c r="AB63" s="152" t="str">
        <f t="shared" ca="1" si="8"/>
        <v/>
      </c>
      <c r="AC63" s="143"/>
      <c r="AD63" s="342" t="str">
        <f ca="1">IF(OFFSET(U63,0,3)="","",IFERROR(IF(VLOOKUP(OFFSET(U63,0,3),IBAN!$A$3:$S$255,19,FALSE)="Y",CONCATENATE(BG63,BH63),IF(VLOOKUP(OFFSET(U63,0,3),IBAN!$A$3:$X$255,24,FALSE)="","",VLOOKUP(OFFSET(U63,0,3),IBAN!$A$3:$X$255,24,FALSE))),""))</f>
        <v/>
      </c>
      <c r="AE63" s="143"/>
      <c r="AF63" s="143"/>
      <c r="AG63" s="147"/>
      <c r="AH63" s="149"/>
      <c r="AI63" s="145" t="str">
        <f>IF('Supplier Details'!AS63="","",'Supplier Details'!AS63)</f>
        <v/>
      </c>
      <c r="AJ63" s="145"/>
      <c r="AK63" s="343" t="str">
        <f ca="1">IFERROR(IF(OFFSET(U63,0,3)="","",IF(ISBLANK(VLOOKUP(OFFSET(U63,0,3),IBAN!$A$3:$AC$255,27,FALSE)),"",VLOOKUP(OFFSET(U63,0,3),IBAN!$A$3:$AC$255,27,FALSE))),"")</f>
        <v/>
      </c>
      <c r="AL63" s="147" t="str">
        <f ca="1">IFERROR(IF(OFFSET(U63,0,3)="","",IF(ISBLANK(VLOOKUP(OFFSET(U63,0,3),IBAN!$A$3:$AC$255,28,FALSE)),"",VLOOKUP(OFFSET(U63,0,3),IBAN!$A$3:$AC$255,28,FALSE))),"")</f>
        <v/>
      </c>
      <c r="AM63" s="143"/>
      <c r="AN63" s="147"/>
      <c r="AO63" s="147"/>
      <c r="AP63" s="344" t="str">
        <f ca="1">IF(AA63="","",IFERROR(MID(AA63,VLOOKUP(LEFT(AA63,2),IBAN!$C$2:$Q$255,14,FALSE),VLOOKUP(LEFT(AA63,2),IBAN!$C$2:$Q$255,15,FALSE)),""))</f>
        <v/>
      </c>
      <c r="AQ63" s="150"/>
      <c r="AR63" s="151"/>
      <c r="AS63" s="344"/>
      <c r="AT63" s="152" t="str">
        <f t="shared" ca="1" si="9"/>
        <v/>
      </c>
      <c r="AU63" s="152" t="str">
        <f t="shared" ca="1" si="10"/>
        <v/>
      </c>
      <c r="AV63" s="136"/>
      <c r="AW63" s="210"/>
      <c r="AX63" s="150" t="str">
        <f t="shared" si="11"/>
        <v/>
      </c>
      <c r="AY63" s="344"/>
      <c r="AZ63" s="136" t="str">
        <f ca="1">IF(OFFSET(AZ63,0,-12)="","",IFERROR(VLOOKUP(MID(OFFSET(AZ63,0,-12),5,2),Lists!$A$3:$B$256,2,FALSE),"incorrect Swift/BIC"))</f>
        <v/>
      </c>
      <c r="BA63" s="152" t="str">
        <f ca="1">IF(COUNTIF(Lists!A53:A305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63,0,-12),CHAR(32),""),CHAR(33),""),CHAR(34),""),CHAR(35),""),CHAR(36),""),CHAR(37),""),CHAR(38),""),CHAR(39),""),CHAR(40),""),CHAR(41),""),CHAR(42),""),CHAR(43),""),CHAR(44),""),CHAR(45),""),CHAR(46),""),CHAR(47),""),CHAR(58),""),CHAR(59),""),CHAR(60),""),CHAR(61),""),CHAR(62),""),CHAR(63),""),CHAR(64),""),CHAR(91),""),CHAR(92),""),CHAR(93),""),CHAR(94),""),CHAR(95),""),CHAR(96),""),CHAR(123),""),CHAR(124),""),CHAR(125),""),CHAR(126),""),CHAR(150),""),CHAR(160),""))),"")</f>
        <v/>
      </c>
      <c r="BB63" s="152" t="str">
        <f ca="1">IF(BA63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63,0,-13),CHAR(32),""),CHAR(33),""),CHAR(34),""),CHAR(35),""),CHAR(36),""),CHAR(37),""),CHAR(38),""),CHAR(39),""),CHAR(40),""),CHAR(41),""),CHAR(42),""),CHAR(43),""),CHAR(44),""),CHAR(45),""),CHAR(46),""),CHAR(47),""),CHAR(58),""),CHAR(59),""),CHAR(60),""),CHAR(61),""),CHAR(62),""),CHAR(63),""),CHAR(64),""),CHAR(91),""),CHAR(92),""),CHAR(93),""),CHAR(94),""),CHAR(95),""),CHAR(96),""),CHAR(123),""),CHAR(124),""),CHAR(125),""),CHAR(126),""),CHAR(150),""),CHAR(160),""))),
IFERROR(IF(VLOOKUP(LEFT(BA63,2),IBAN!$C$2:$O$255,13,FALSE)=LEN(BA63),IFERROR(MID(BA63,VLOOKUP(LEFT(BA63,2),IBAN!$C$2:$O$255,11,FALSE),VLOOKUP(LEFT(BA63,2),IBAN!$C$2:$O$255,12,FALSE)),""),"IBAN is incorrect"),"IBAN is incorrect"))</f>
        <v/>
      </c>
      <c r="BC63" s="210"/>
      <c r="BD63" s="136"/>
      <c r="BE63" s="136"/>
      <c r="BF63" s="152" t="str">
        <f t="shared" ca="1" si="12"/>
        <v/>
      </c>
      <c r="BG63" s="345" t="str">
        <f ca="1">IF(OFFSET(U63,0,3)="","",IFERROR(
IF(VLOOKUP(OFFSET(U63,0,3),IBAN!$A$3:$S$255,19,FALSE)="Y",
  IF(VLOOKUP(OFFSET(U63,0,3),IBAN!$A$3:$C$255,2,FALSE)="Y",
      IF(AA63="","",IF(VLOOKUP(LEFT(AA63,2),IBAN!$C$2:$O$255,13,FALSE)=LEN(AA63),MID(AA63,VLOOKUP(LEFT(AA63,2),IBAN!$C$2:$O$255,6,FALSE),VLOOKUP(LEFT(AA63,2),IBAN!$C$2:$O$255,7,FALSE)),"IBAN is incorrect")),
      IF(AB63="","",MID(AB63,VLOOKUP(OFFSET(U63,0,3), IBAN!$A$3:$O$255,8,FALSE), VLOOKUP(OFFSET(U63,0,3), IBAN!$A$3:$O$255,9,FALSE)))),
  MID(UPPER(CLEAN(SUBSTITUTE(SUBSTITUTE(SUBSTITUTE(SUBSTITUTE(SUBSTITUTE(SUBSTITUTE(SUBSTITUTE(SUBSTITUTE(SUBSTITUTE(SUBSTITUTE(OFFSET(U63,0,9)," ",""),"-",""),"–",""),".",""),"/",""),"_",""),"&amp;",""),"+",""),":",""),";",""))),VLOOKUP(OFFSET(U63,0,3),IBAN!$A$3:$W$255,20,FALSE),VLOOKUP(OFFSET(U63,0,3),IBAN!$A$3:$W$255,21,FALSE))),
""))</f>
        <v/>
      </c>
      <c r="BH63" s="152" t="str">
        <f ca="1">IF(OFFSET(U63,0,3)="","",IFERROR(
IF(VLOOKUP(OFFSET(U63,0,3),IBAN!$A$3:$S$255,19,FALSE)="Y",
  IF(VLOOKUP(OFFSET(U63,0,3),IBAN!$A$3:$C$255,2,FALSE)="Y",
      IF(AA63="","",IF(VLOOKUP(LEFT(AA63,2),IBAN!$C$2:$O$255,13,FALSE)=LEN(AA63),MID(AA63,VLOOKUP(LEFT(AA63,2),IBAN!$C$2:$O$255,8,FALSE),VLOOKUP(LEFT(AA63,2),IBAN!$C$2:$O$255,9,FALSE)),"")),
      IF(AB63="","",MID(AB63,VLOOKUP(OFFSET(U63,0,3), IBAN!$A$3:$O$255,10,FALSE), VLOOKUP(OFFSET(U63,0,3), IBAN!$A$3:$O$255,11,FALSE)))),
  IFERROR(MID(UPPER(CLEAN(SUBSTITUTE(SUBSTITUTE(SUBSTITUTE(SUBSTITUTE(SUBSTITUTE(SUBSTITUTE(SUBSTITUTE(SUBSTITUTE(SUBSTITUTE(SUBSTITUTE(OFFSET(U63,0,9)," ",""),"-",""),"–",""),".",""),"/",""),"_",""),"&amp;",""),"+",""),":",""),";",""))),VLOOKUP(OFFSET(U63,0,3),IBAN!$A$3:$W$255,22,FALSE),VLOOKUP(OFFSET(U63,0,3),IBAN!$A$3:$W$255,23,FALSE)),
        UPPER(CLEAN(SUBSTITUTE(SUBSTITUTE(SUBSTITUTE(SUBSTITUTE(SUBSTITUTE(SUBSTITUTE(SUBSTITUTE(SUBSTITUTE(SUBSTITUTE(SUBSTITUTE(OFFSET(U63,0,9)," ",""),"-",""),"–",""),".",""),"/",""),"_",""),"&amp;",""),"+",""),":",""),";",""))))),
""))</f>
        <v/>
      </c>
      <c r="BI63" s="152" t="str">
        <f t="shared" ca="1" si="13"/>
        <v/>
      </c>
      <c r="BJ63" s="152" t="str">
        <f t="shared" ca="1" si="14"/>
        <v/>
      </c>
      <c r="BK63" s="150"/>
      <c r="BL63" s="152" t="str">
        <f t="shared" ca="1" si="15"/>
        <v/>
      </c>
      <c r="BM63" s="152"/>
      <c r="BN63" s="136"/>
      <c r="BO63" s="136"/>
      <c r="BP63" s="152"/>
      <c r="BQ63" s="136"/>
      <c r="BR63" s="136" t="str">
        <f t="shared" ca="1" si="0"/>
        <v/>
      </c>
      <c r="BS63" s="136"/>
      <c r="BT63" s="136"/>
      <c r="BU63" s="136"/>
      <c r="BV63" s="210"/>
      <c r="BW63" s="153"/>
      <c r="BX63" s="153"/>
      <c r="BY63" s="136"/>
      <c r="BZ63" s="136"/>
      <c r="CA63" s="136"/>
      <c r="CB63" s="136"/>
      <c r="CC63" s="136" t="str">
        <f t="shared" ca="1" si="5"/>
        <v/>
      </c>
      <c r="CD63" s="136" t="str">
        <f t="shared" ca="1" si="6"/>
        <v/>
      </c>
      <c r="CE63" s="210"/>
      <c r="CF63" s="136" t="str">
        <f t="shared" ca="1" si="16"/>
        <v/>
      </c>
      <c r="CG63" s="136" t="str">
        <f t="shared" ca="1" si="17"/>
        <v/>
      </c>
      <c r="CH63" s="136"/>
      <c r="CI63" s="526" t="str">
        <f ca="1">IF(AA63="","",IFERROR(IF(VLOOKUP(LEFT(AA63,2),IBAN!$C$2:$O$255,13,FALSE)=LEN(AA63),IF(MOD(CONCATENATE(MOD(CONCATENATE(MOD(CONCATENATE(MOD(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63, LEN(AA63) - 4) &amp; LEFT(AA63,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63, LEN(AA63) - 4) &amp; LEFT(AA63,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63, LEN(AA63) - 4) &amp; LEFT(AA63,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63, LEN(AA63) - 4) &amp; LEFT(AA63, 4)),"A",10),"B",11),"C",12),"D",13),"E",14),"F",15),"G",16),"H",17),"I",18),"J",19),"K",20),"L",21),"M",22),"N",23),"O",24),"P",25),"Q",26),"R",27),"S",28),"T",29),"U",30),"V",31),"W",32),"X",33),"Y",34),"Z",35),39,12)),97)=1,"GOOD","BAD"),"Length incorrect"),"BAD"))</f>
        <v/>
      </c>
      <c r="CJ63" s="526" t="str">
        <f ca="1">IF(OR(AA63="",OFFSET(U63,0,3)=""),"",IF(SUMPRODUCT(--(ISNUMBER(SEARCH(Colonies,OFFSET(U63,0,3))))),"",IFERROR(IF(INDEX(IBAN!$A$3:$A$255,MATCH(LEFT(AA63,2),IBAN!$C$3:$C$255,0))=OFFSET(U63,0,3),"GOOD","BAD"),"BAD")))</f>
        <v/>
      </c>
      <c r="CK63" s="526" t="str">
        <f ca="1">IF(AB63="","",IFERROR(IF(VLOOKUP(OFFSET(U63,0,3),IBAN!$A$2:$N$255,14,FALSE)="","no criteria",IF(VLOOKUP(OFFSET(U63,0,3),IBAN!$A$2:$N$255,14,FALSE)=LEN(AB63),"GOOD",IF(OR(CO63="GOOD",CP63="GOOD"),"GOOD","BAD"))),""))</f>
        <v/>
      </c>
      <c r="CL63" s="527" t="str">
        <f ca="1">IF(BA63="","",IFERROR(IF(VLOOKUP(LEFT(BA63,2),IBAN!$C$2:$O$255,13,FALSE)=LEN(BA63),IF(MOD(CONCATENATE(MOD(CONCATENATE(MOD(CONCATENATE(MOD(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63, LEN(BA63) - 4) &amp; LEFT(BA63,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63, LEN(BA63) - 4) &amp; LEFT(BA63,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63, LEN(BA63) - 4) &amp; LEFT(BA63,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63, LEN(BA63) - 4) &amp; LEFT(BA63, 4)),"A",10),"B",11),"C",12),"D",13),"E",14),"F",15),"G",16),"H",17),"I",18),"J",19),"K",20),"L",21),"M",22),"N",23),"O",24),"P",25),"Q",26),"R",27),"S",28),"T",29),"U",30),"V",31),"W",32),"X",33),"Y",34),"Z",35),39,12)),97)=1,"GOOD","BAD"),"BAD"),"BAD"))</f>
        <v/>
      </c>
      <c r="CM63" s="527" t="str">
        <f ca="1">IF(OR(BA63="",AZ63=""),"",IF(SUMPRODUCT(--(ISNUMBER(SEARCH(Colonies,AZ63)))),"",IFERROR(IF(INDEX(IBAN!$A$3:$A$255,MATCH(LEFT(BA63,2),IBAN!$C$3:$C$255,0))=AZ63,"GOOD","BAD"),"BAD")))</f>
        <v/>
      </c>
      <c r="CN63" s="527" t="str">
        <f ca="1">IF(BB63="","",IFERROR(IF(VLOOKUP(AZ63,IBAN!$A$2:$N$255,14,FALSE)="","no criteria",IF(VLOOKUP(AZ63,IBAN!$A$2:$N$255,14,FALSE)=LEN(BB63),"GOOD","BAD")),""))</f>
        <v/>
      </c>
      <c r="CO63" s="526" t="str">
        <f t="shared" ca="1" si="18"/>
        <v/>
      </c>
      <c r="CP63" s="526" t="str">
        <f t="shared" ca="1" si="19"/>
        <v/>
      </c>
      <c r="CQ63" s="346"/>
      <c r="CR63" s="539"/>
    </row>
    <row r="64" spans="1:96" s="541" customFormat="1" x14ac:dyDescent="0.2">
      <c r="A64" s="534"/>
      <c r="B64" s="534"/>
      <c r="C64" s="534"/>
      <c r="D64" s="534"/>
      <c r="E64" s="534"/>
      <c r="F64" s="534"/>
      <c r="G64" s="155"/>
      <c r="H64" s="141" t="str">
        <f>IF('Supplier Details'!I64="","",'Supplier Details'!I64)</f>
        <v/>
      </c>
      <c r="I64" s="141"/>
      <c r="J64" s="142" t="str">
        <f>IF('Supplier Details'!K64="","",'Supplier Details'!K64)</f>
        <v/>
      </c>
      <c r="K64" s="143" t="str">
        <f ca="1">IF(OFFSET('Supplier Details'!J64,0,2)="","",UPPER(OFFSET('Supplier Details'!J64,0,2)))</f>
        <v/>
      </c>
      <c r="L64" s="142" t="str">
        <f ca="1">IF(OFFSET('Supplier Details'!J64,0,3)="","",OFFSET('Supplier Details'!J64,0,3))</f>
        <v/>
      </c>
      <c r="M64" s="341"/>
      <c r="N64" s="141"/>
      <c r="O64" s="142" t="str">
        <f>IF('Supplier Details'!Y64="","",'Supplier Details'!Y64)</f>
        <v/>
      </c>
      <c r="P64" s="129" t="str">
        <f ca="1">IF(OFFSET('Supplier Details'!X64,0,4)="","",OFFSET('Supplier Details'!X64,0,4))</f>
        <v/>
      </c>
      <c r="Q64" s="129" t="str">
        <f>IF('Supplier Details'!V64="","",'Supplier Details'!V64)</f>
        <v/>
      </c>
      <c r="R64" s="129" t="str">
        <f ca="1">IF(OFFSET('Supplier Details'!X64,0,6)="","",OFFSET('Supplier Details'!X64,0,6))</f>
        <v/>
      </c>
      <c r="S64" s="144" t="str">
        <f>IF('Supplier Details'!AA64="","",'Supplier Details'!AA64)</f>
        <v/>
      </c>
      <c r="T64" s="341"/>
      <c r="U64" s="145"/>
      <c r="V64" s="149"/>
      <c r="W64" s="149"/>
      <c r="X64" s="129" t="str">
        <f t="shared" ca="1" si="4"/>
        <v/>
      </c>
      <c r="Y64" s="147"/>
      <c r="Z64" s="147" t="str">
        <f ca="1">IF(AA64="","",IFERROR(IF(VLOOKUP(LEFT(AA64,2),IBAN!$C$2:$O$255,13,FALSE)=LEN(AA64),IFERROR(MID(AA64,VLOOKUP(LEFT(AA64,2),IBAN!$C$2:$O$255,11,FALSE),VLOOKUP(LEFT(AA64,2),IBAN!$C$2:$O$255,12,FALSE)),""),""),"IBAN is incorrect"))</f>
        <v/>
      </c>
      <c r="AA64" s="152" t="str">
        <f t="shared" ca="1" si="7"/>
        <v/>
      </c>
      <c r="AB64" s="152" t="str">
        <f t="shared" ca="1" si="8"/>
        <v/>
      </c>
      <c r="AC64" s="143"/>
      <c r="AD64" s="342" t="str">
        <f ca="1">IF(OFFSET(U64,0,3)="","",IFERROR(IF(VLOOKUP(OFFSET(U64,0,3),IBAN!$A$3:$S$255,19,FALSE)="Y",CONCATENATE(BG64,BH64),IF(VLOOKUP(OFFSET(U64,0,3),IBAN!$A$3:$X$255,24,FALSE)="","",VLOOKUP(OFFSET(U64,0,3),IBAN!$A$3:$X$255,24,FALSE))),""))</f>
        <v/>
      </c>
      <c r="AE64" s="143"/>
      <c r="AF64" s="143"/>
      <c r="AG64" s="147"/>
      <c r="AH64" s="149"/>
      <c r="AI64" s="145" t="str">
        <f>IF('Supplier Details'!AS64="","",'Supplier Details'!AS64)</f>
        <v/>
      </c>
      <c r="AJ64" s="145"/>
      <c r="AK64" s="343" t="str">
        <f ca="1">IFERROR(IF(OFFSET(U64,0,3)="","",IF(ISBLANK(VLOOKUP(OFFSET(U64,0,3),IBAN!$A$3:$AC$255,27,FALSE)),"",VLOOKUP(OFFSET(U64,0,3),IBAN!$A$3:$AC$255,27,FALSE))),"")</f>
        <v/>
      </c>
      <c r="AL64" s="147" t="str">
        <f ca="1">IFERROR(IF(OFFSET(U64,0,3)="","",IF(ISBLANK(VLOOKUP(OFFSET(U64,0,3),IBAN!$A$3:$AC$255,28,FALSE)),"",VLOOKUP(OFFSET(U64,0,3),IBAN!$A$3:$AC$255,28,FALSE))),"")</f>
        <v/>
      </c>
      <c r="AM64" s="143"/>
      <c r="AN64" s="147"/>
      <c r="AO64" s="147"/>
      <c r="AP64" s="344" t="str">
        <f ca="1">IF(AA64="","",IFERROR(MID(AA64,VLOOKUP(LEFT(AA64,2),IBAN!$C$2:$Q$255,14,FALSE),VLOOKUP(LEFT(AA64,2),IBAN!$C$2:$Q$255,15,FALSE)),""))</f>
        <v/>
      </c>
      <c r="AQ64" s="150"/>
      <c r="AR64" s="151"/>
      <c r="AS64" s="344"/>
      <c r="AT64" s="152" t="str">
        <f t="shared" ca="1" si="9"/>
        <v/>
      </c>
      <c r="AU64" s="152" t="str">
        <f t="shared" ca="1" si="10"/>
        <v/>
      </c>
      <c r="AV64" s="136"/>
      <c r="AW64" s="210"/>
      <c r="AX64" s="150" t="str">
        <f t="shared" si="11"/>
        <v/>
      </c>
      <c r="AY64" s="344"/>
      <c r="AZ64" s="136" t="str">
        <f ca="1">IF(OFFSET(AZ64,0,-12)="","",IFERROR(VLOOKUP(MID(OFFSET(AZ64,0,-12),5,2),Lists!$A$3:$B$256,2,FALSE),"incorrect Swift/BIC"))</f>
        <v/>
      </c>
      <c r="BA64" s="152" t="str">
        <f ca="1">IF(COUNTIF(Lists!A54:A306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64,0,-12),CHAR(32),""),CHAR(33),""),CHAR(34),""),CHAR(35),""),CHAR(36),""),CHAR(37),""),CHAR(38),""),CHAR(39),""),CHAR(40),""),CHAR(41),""),CHAR(42),""),CHAR(43),""),CHAR(44),""),CHAR(45),""),CHAR(46),""),CHAR(47),""),CHAR(58),""),CHAR(59),""),CHAR(60),""),CHAR(61),""),CHAR(62),""),CHAR(63),""),CHAR(64),""),CHAR(91),""),CHAR(92),""),CHAR(93),""),CHAR(94),""),CHAR(95),""),CHAR(96),""),CHAR(123),""),CHAR(124),""),CHAR(125),""),CHAR(126),""),CHAR(150),""),CHAR(160),""))),"")</f>
        <v/>
      </c>
      <c r="BB64" s="152" t="str">
        <f ca="1">IF(BA64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64,0,-13),CHAR(32),""),CHAR(33),""),CHAR(34),""),CHAR(35),""),CHAR(36),""),CHAR(37),""),CHAR(38),""),CHAR(39),""),CHAR(40),""),CHAR(41),""),CHAR(42),""),CHAR(43),""),CHAR(44),""),CHAR(45),""),CHAR(46),""),CHAR(47),""),CHAR(58),""),CHAR(59),""),CHAR(60),""),CHAR(61),""),CHAR(62),""),CHAR(63),""),CHAR(64),""),CHAR(91),""),CHAR(92),""),CHAR(93),""),CHAR(94),""),CHAR(95),""),CHAR(96),""),CHAR(123),""),CHAR(124),""),CHAR(125),""),CHAR(126),""),CHAR(150),""),CHAR(160),""))),
IFERROR(IF(VLOOKUP(LEFT(BA64,2),IBAN!$C$2:$O$255,13,FALSE)=LEN(BA64),IFERROR(MID(BA64,VLOOKUP(LEFT(BA64,2),IBAN!$C$2:$O$255,11,FALSE),VLOOKUP(LEFT(BA64,2),IBAN!$C$2:$O$255,12,FALSE)),""),"IBAN is incorrect"),"IBAN is incorrect"))</f>
        <v/>
      </c>
      <c r="BC64" s="210"/>
      <c r="BD64" s="136"/>
      <c r="BE64" s="136"/>
      <c r="BF64" s="152" t="str">
        <f t="shared" ca="1" si="12"/>
        <v/>
      </c>
      <c r="BG64" s="345" t="str">
        <f ca="1">IF(OFFSET(U64,0,3)="","",IFERROR(
IF(VLOOKUP(OFFSET(U64,0,3),IBAN!$A$3:$S$255,19,FALSE)="Y",
  IF(VLOOKUP(OFFSET(U64,0,3),IBAN!$A$3:$C$255,2,FALSE)="Y",
      IF(AA64="","",IF(VLOOKUP(LEFT(AA64,2),IBAN!$C$2:$O$255,13,FALSE)=LEN(AA64),MID(AA64,VLOOKUP(LEFT(AA64,2),IBAN!$C$2:$O$255,6,FALSE),VLOOKUP(LEFT(AA64,2),IBAN!$C$2:$O$255,7,FALSE)),"IBAN is incorrect")),
      IF(AB64="","",MID(AB64,VLOOKUP(OFFSET(U64,0,3), IBAN!$A$3:$O$255,8,FALSE), VLOOKUP(OFFSET(U64,0,3), IBAN!$A$3:$O$255,9,FALSE)))),
  MID(UPPER(CLEAN(SUBSTITUTE(SUBSTITUTE(SUBSTITUTE(SUBSTITUTE(SUBSTITUTE(SUBSTITUTE(SUBSTITUTE(SUBSTITUTE(SUBSTITUTE(SUBSTITUTE(OFFSET(U64,0,9)," ",""),"-",""),"–",""),".",""),"/",""),"_",""),"&amp;",""),"+",""),":",""),";",""))),VLOOKUP(OFFSET(U64,0,3),IBAN!$A$3:$W$255,20,FALSE),VLOOKUP(OFFSET(U64,0,3),IBAN!$A$3:$W$255,21,FALSE))),
""))</f>
        <v/>
      </c>
      <c r="BH64" s="152" t="str">
        <f ca="1">IF(OFFSET(U64,0,3)="","",IFERROR(
IF(VLOOKUP(OFFSET(U64,0,3),IBAN!$A$3:$S$255,19,FALSE)="Y",
  IF(VLOOKUP(OFFSET(U64,0,3),IBAN!$A$3:$C$255,2,FALSE)="Y",
      IF(AA64="","",IF(VLOOKUP(LEFT(AA64,2),IBAN!$C$2:$O$255,13,FALSE)=LEN(AA64),MID(AA64,VLOOKUP(LEFT(AA64,2),IBAN!$C$2:$O$255,8,FALSE),VLOOKUP(LEFT(AA64,2),IBAN!$C$2:$O$255,9,FALSE)),"")),
      IF(AB64="","",MID(AB64,VLOOKUP(OFFSET(U64,0,3), IBAN!$A$3:$O$255,10,FALSE), VLOOKUP(OFFSET(U64,0,3), IBAN!$A$3:$O$255,11,FALSE)))),
  IFERROR(MID(UPPER(CLEAN(SUBSTITUTE(SUBSTITUTE(SUBSTITUTE(SUBSTITUTE(SUBSTITUTE(SUBSTITUTE(SUBSTITUTE(SUBSTITUTE(SUBSTITUTE(SUBSTITUTE(OFFSET(U64,0,9)," ",""),"-",""),"–",""),".",""),"/",""),"_",""),"&amp;",""),"+",""),":",""),";",""))),VLOOKUP(OFFSET(U64,0,3),IBAN!$A$3:$W$255,22,FALSE),VLOOKUP(OFFSET(U64,0,3),IBAN!$A$3:$W$255,23,FALSE)),
        UPPER(CLEAN(SUBSTITUTE(SUBSTITUTE(SUBSTITUTE(SUBSTITUTE(SUBSTITUTE(SUBSTITUTE(SUBSTITUTE(SUBSTITUTE(SUBSTITUTE(SUBSTITUTE(OFFSET(U64,0,9)," ",""),"-",""),"–",""),".",""),"/",""),"_",""),"&amp;",""),"+",""),":",""),";",""))))),
""))</f>
        <v/>
      </c>
      <c r="BI64" s="152" t="str">
        <f t="shared" ca="1" si="13"/>
        <v/>
      </c>
      <c r="BJ64" s="152" t="str">
        <f t="shared" ca="1" si="14"/>
        <v/>
      </c>
      <c r="BK64" s="150"/>
      <c r="BL64" s="152" t="str">
        <f t="shared" ca="1" si="15"/>
        <v/>
      </c>
      <c r="BM64" s="152"/>
      <c r="BN64" s="136"/>
      <c r="BO64" s="136"/>
      <c r="BP64" s="152"/>
      <c r="BQ64" s="136"/>
      <c r="BR64" s="136" t="str">
        <f t="shared" ca="1" si="0"/>
        <v/>
      </c>
      <c r="BS64" s="136"/>
      <c r="BT64" s="136"/>
      <c r="BU64" s="136"/>
      <c r="BV64" s="210"/>
      <c r="BW64" s="153"/>
      <c r="BX64" s="153"/>
      <c r="BY64" s="136"/>
      <c r="BZ64" s="136"/>
      <c r="CA64" s="136"/>
      <c r="CB64" s="136"/>
      <c r="CC64" s="136" t="str">
        <f t="shared" ca="1" si="5"/>
        <v/>
      </c>
      <c r="CD64" s="136" t="str">
        <f t="shared" ca="1" si="6"/>
        <v/>
      </c>
      <c r="CE64" s="210"/>
      <c r="CF64" s="136" t="str">
        <f t="shared" ca="1" si="16"/>
        <v/>
      </c>
      <c r="CG64" s="136" t="str">
        <f t="shared" ca="1" si="17"/>
        <v/>
      </c>
      <c r="CH64" s="136"/>
      <c r="CI64" s="526" t="str">
        <f ca="1">IF(AA64="","",IFERROR(IF(VLOOKUP(LEFT(AA64,2),IBAN!$C$2:$O$255,13,FALSE)=LEN(AA64),IF(MOD(CONCATENATE(MOD(CONCATENATE(MOD(CONCATENATE(MOD(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64, LEN(AA64) - 4) &amp; LEFT(AA64,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64, LEN(AA64) - 4) &amp; LEFT(AA64,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64, LEN(AA64) - 4) &amp; LEFT(AA64,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64, LEN(AA64) - 4) &amp; LEFT(AA64, 4)),"A",10),"B",11),"C",12),"D",13),"E",14),"F",15),"G",16),"H",17),"I",18),"J",19),"K",20),"L",21),"M",22),"N",23),"O",24),"P",25),"Q",26),"R",27),"S",28),"T",29),"U",30),"V",31),"W",32),"X",33),"Y",34),"Z",35),39,12)),97)=1,"GOOD","BAD"),"Length incorrect"),"BAD"))</f>
        <v/>
      </c>
      <c r="CJ64" s="526" t="str">
        <f ca="1">IF(OR(AA64="",OFFSET(U64,0,3)=""),"",IF(SUMPRODUCT(--(ISNUMBER(SEARCH(Colonies,OFFSET(U64,0,3))))),"",IFERROR(IF(INDEX(IBAN!$A$3:$A$255,MATCH(LEFT(AA64,2),IBAN!$C$3:$C$255,0))=OFFSET(U64,0,3),"GOOD","BAD"),"BAD")))</f>
        <v/>
      </c>
      <c r="CK64" s="526" t="str">
        <f ca="1">IF(AB64="","",IFERROR(IF(VLOOKUP(OFFSET(U64,0,3),IBAN!$A$2:$N$255,14,FALSE)="","no criteria",IF(VLOOKUP(OFFSET(U64,0,3),IBAN!$A$2:$N$255,14,FALSE)=LEN(AB64),"GOOD",IF(OR(CO64="GOOD",CP64="GOOD"),"GOOD","BAD"))),""))</f>
        <v/>
      </c>
      <c r="CL64" s="527" t="str">
        <f ca="1">IF(BA64="","",IFERROR(IF(VLOOKUP(LEFT(BA64,2),IBAN!$C$2:$O$255,13,FALSE)=LEN(BA64),IF(MOD(CONCATENATE(MOD(CONCATENATE(MOD(CONCATENATE(MOD(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64, LEN(BA64) - 4) &amp; LEFT(BA64,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64, LEN(BA64) - 4) &amp; LEFT(BA64,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64, LEN(BA64) - 4) &amp; LEFT(BA64,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64, LEN(BA64) - 4) &amp; LEFT(BA64, 4)),"A",10),"B",11),"C",12),"D",13),"E",14),"F",15),"G",16),"H",17),"I",18),"J",19),"K",20),"L",21),"M",22),"N",23),"O",24),"P",25),"Q",26),"R",27),"S",28),"T",29),"U",30),"V",31),"W",32),"X",33),"Y",34),"Z",35),39,12)),97)=1,"GOOD","BAD"),"BAD"),"BAD"))</f>
        <v/>
      </c>
      <c r="CM64" s="527" t="str">
        <f ca="1">IF(OR(BA64="",AZ64=""),"",IF(SUMPRODUCT(--(ISNUMBER(SEARCH(Colonies,AZ64)))),"",IFERROR(IF(INDEX(IBAN!$A$3:$A$255,MATCH(LEFT(BA64,2),IBAN!$C$3:$C$255,0))=AZ64,"GOOD","BAD"),"BAD")))</f>
        <v/>
      </c>
      <c r="CN64" s="527" t="str">
        <f ca="1">IF(BB64="","",IFERROR(IF(VLOOKUP(AZ64,IBAN!$A$2:$N$255,14,FALSE)="","no criteria",IF(VLOOKUP(AZ64,IBAN!$A$2:$N$255,14,FALSE)=LEN(BB64),"GOOD","BAD")),""))</f>
        <v/>
      </c>
      <c r="CO64" s="526" t="str">
        <f t="shared" ca="1" si="18"/>
        <v/>
      </c>
      <c r="CP64" s="526" t="str">
        <f t="shared" ca="1" si="19"/>
        <v/>
      </c>
      <c r="CQ64" s="346"/>
      <c r="CR64" s="539"/>
    </row>
    <row r="65" spans="1:96" s="541" customFormat="1" x14ac:dyDescent="0.2">
      <c r="A65" s="534"/>
      <c r="B65" s="534"/>
      <c r="C65" s="534"/>
      <c r="D65" s="534"/>
      <c r="E65" s="534"/>
      <c r="F65" s="534"/>
      <c r="G65" s="155"/>
      <c r="H65" s="141" t="str">
        <f>IF('Supplier Details'!I65="","",'Supplier Details'!I65)</f>
        <v/>
      </c>
      <c r="I65" s="141"/>
      <c r="J65" s="142" t="str">
        <f>IF('Supplier Details'!K65="","",'Supplier Details'!K65)</f>
        <v/>
      </c>
      <c r="K65" s="143" t="str">
        <f ca="1">IF(OFFSET('Supplier Details'!J65,0,2)="","",UPPER(OFFSET('Supplier Details'!J65,0,2)))</f>
        <v/>
      </c>
      <c r="L65" s="142" t="str">
        <f ca="1">IF(OFFSET('Supplier Details'!J65,0,3)="","",OFFSET('Supplier Details'!J65,0,3))</f>
        <v/>
      </c>
      <c r="M65" s="341"/>
      <c r="N65" s="141"/>
      <c r="O65" s="142" t="str">
        <f>IF('Supplier Details'!Y65="","",'Supplier Details'!Y65)</f>
        <v/>
      </c>
      <c r="P65" s="129" t="str">
        <f ca="1">IF(OFFSET('Supplier Details'!X65,0,4)="","",OFFSET('Supplier Details'!X65,0,4))</f>
        <v/>
      </c>
      <c r="Q65" s="129" t="str">
        <f>IF('Supplier Details'!V65="","",'Supplier Details'!V65)</f>
        <v/>
      </c>
      <c r="R65" s="129" t="str">
        <f ca="1">IF(OFFSET('Supplier Details'!X65,0,6)="","",OFFSET('Supplier Details'!X65,0,6))</f>
        <v/>
      </c>
      <c r="S65" s="144" t="str">
        <f>IF('Supplier Details'!AA65="","",'Supplier Details'!AA65)</f>
        <v/>
      </c>
      <c r="T65" s="341"/>
      <c r="U65" s="145"/>
      <c r="V65" s="149"/>
      <c r="W65" s="149"/>
      <c r="X65" s="129" t="str">
        <f t="shared" ca="1" si="4"/>
        <v/>
      </c>
      <c r="Y65" s="147"/>
      <c r="Z65" s="147" t="str">
        <f ca="1">IF(AA65="","",IFERROR(IF(VLOOKUP(LEFT(AA65,2),IBAN!$C$2:$O$255,13,FALSE)=LEN(AA65),IFERROR(MID(AA65,VLOOKUP(LEFT(AA65,2),IBAN!$C$2:$O$255,11,FALSE),VLOOKUP(LEFT(AA65,2),IBAN!$C$2:$O$255,12,FALSE)),""),""),"IBAN is incorrect"))</f>
        <v/>
      </c>
      <c r="AA65" s="152" t="str">
        <f t="shared" ca="1" si="7"/>
        <v/>
      </c>
      <c r="AB65" s="152" t="str">
        <f t="shared" ca="1" si="8"/>
        <v/>
      </c>
      <c r="AC65" s="143"/>
      <c r="AD65" s="342" t="str">
        <f ca="1">IF(OFFSET(U65,0,3)="","",IFERROR(IF(VLOOKUP(OFFSET(U65,0,3),IBAN!$A$3:$S$255,19,FALSE)="Y",CONCATENATE(BG65,BH65),IF(VLOOKUP(OFFSET(U65,0,3),IBAN!$A$3:$X$255,24,FALSE)="","",VLOOKUP(OFFSET(U65,0,3),IBAN!$A$3:$X$255,24,FALSE))),""))</f>
        <v/>
      </c>
      <c r="AE65" s="143"/>
      <c r="AF65" s="143"/>
      <c r="AG65" s="147"/>
      <c r="AH65" s="149"/>
      <c r="AI65" s="145" t="str">
        <f>IF('Supplier Details'!AS65="","",'Supplier Details'!AS65)</f>
        <v/>
      </c>
      <c r="AJ65" s="145"/>
      <c r="AK65" s="343" t="str">
        <f ca="1">IFERROR(IF(OFFSET(U65,0,3)="","",IF(ISBLANK(VLOOKUP(OFFSET(U65,0,3),IBAN!$A$3:$AC$255,27,FALSE)),"",VLOOKUP(OFFSET(U65,0,3),IBAN!$A$3:$AC$255,27,FALSE))),"")</f>
        <v/>
      </c>
      <c r="AL65" s="147" t="str">
        <f ca="1">IFERROR(IF(OFFSET(U65,0,3)="","",IF(ISBLANK(VLOOKUP(OFFSET(U65,0,3),IBAN!$A$3:$AC$255,28,FALSE)),"",VLOOKUP(OFFSET(U65,0,3),IBAN!$A$3:$AC$255,28,FALSE))),"")</f>
        <v/>
      </c>
      <c r="AM65" s="143"/>
      <c r="AN65" s="147"/>
      <c r="AO65" s="147"/>
      <c r="AP65" s="344" t="str">
        <f ca="1">IF(AA65="","",IFERROR(MID(AA65,VLOOKUP(LEFT(AA65,2),IBAN!$C$2:$Q$255,14,FALSE),VLOOKUP(LEFT(AA65,2),IBAN!$C$2:$Q$255,15,FALSE)),""))</f>
        <v/>
      </c>
      <c r="AQ65" s="150"/>
      <c r="AR65" s="151"/>
      <c r="AS65" s="344"/>
      <c r="AT65" s="152" t="str">
        <f t="shared" ca="1" si="9"/>
        <v/>
      </c>
      <c r="AU65" s="152" t="str">
        <f t="shared" ca="1" si="10"/>
        <v/>
      </c>
      <c r="AV65" s="136"/>
      <c r="AW65" s="210"/>
      <c r="AX65" s="150" t="str">
        <f t="shared" si="11"/>
        <v/>
      </c>
      <c r="AY65" s="344"/>
      <c r="AZ65" s="136" t="str">
        <f ca="1">IF(OFFSET(AZ65,0,-12)="","",IFERROR(VLOOKUP(MID(OFFSET(AZ65,0,-12),5,2),Lists!$A$3:$B$256,2,FALSE),"incorrect Swift/BIC"))</f>
        <v/>
      </c>
      <c r="BA65" s="152" t="str">
        <f ca="1">IF(COUNTIF(Lists!A55:A307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65,0,-12),CHAR(32),""),CHAR(33),""),CHAR(34),""),CHAR(35),""),CHAR(36),""),CHAR(37),""),CHAR(38),""),CHAR(39),""),CHAR(40),""),CHAR(41),""),CHAR(42),""),CHAR(43),""),CHAR(44),""),CHAR(45),""),CHAR(46),""),CHAR(47),""),CHAR(58),""),CHAR(59),""),CHAR(60),""),CHAR(61),""),CHAR(62),""),CHAR(63),""),CHAR(64),""),CHAR(91),""),CHAR(92),""),CHAR(93),""),CHAR(94),""),CHAR(95),""),CHAR(96),""),CHAR(123),""),CHAR(124),""),CHAR(125),""),CHAR(126),""),CHAR(150),""),CHAR(160),""))),"")</f>
        <v/>
      </c>
      <c r="BB65" s="152" t="str">
        <f ca="1">IF(BA65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65,0,-13),CHAR(32),""),CHAR(33),""),CHAR(34),""),CHAR(35),""),CHAR(36),""),CHAR(37),""),CHAR(38),""),CHAR(39),""),CHAR(40),""),CHAR(41),""),CHAR(42),""),CHAR(43),""),CHAR(44),""),CHAR(45),""),CHAR(46),""),CHAR(47),""),CHAR(58),""),CHAR(59),""),CHAR(60),""),CHAR(61),""),CHAR(62),""),CHAR(63),""),CHAR(64),""),CHAR(91),""),CHAR(92),""),CHAR(93),""),CHAR(94),""),CHAR(95),""),CHAR(96),""),CHAR(123),""),CHAR(124),""),CHAR(125),""),CHAR(126),""),CHAR(150),""),CHAR(160),""))),
IFERROR(IF(VLOOKUP(LEFT(BA65,2),IBAN!$C$2:$O$255,13,FALSE)=LEN(BA65),IFERROR(MID(BA65,VLOOKUP(LEFT(BA65,2),IBAN!$C$2:$O$255,11,FALSE),VLOOKUP(LEFT(BA65,2),IBAN!$C$2:$O$255,12,FALSE)),""),"IBAN is incorrect"),"IBAN is incorrect"))</f>
        <v/>
      </c>
      <c r="BC65" s="210"/>
      <c r="BD65" s="136"/>
      <c r="BE65" s="136"/>
      <c r="BF65" s="152" t="str">
        <f t="shared" ca="1" si="12"/>
        <v/>
      </c>
      <c r="BG65" s="345" t="str">
        <f ca="1">IF(OFFSET(U65,0,3)="","",IFERROR(
IF(VLOOKUP(OFFSET(U65,0,3),IBAN!$A$3:$S$255,19,FALSE)="Y",
  IF(VLOOKUP(OFFSET(U65,0,3),IBAN!$A$3:$C$255,2,FALSE)="Y",
      IF(AA65="","",IF(VLOOKUP(LEFT(AA65,2),IBAN!$C$2:$O$255,13,FALSE)=LEN(AA65),MID(AA65,VLOOKUP(LEFT(AA65,2),IBAN!$C$2:$O$255,6,FALSE),VLOOKUP(LEFT(AA65,2),IBAN!$C$2:$O$255,7,FALSE)),"IBAN is incorrect")),
      IF(AB65="","",MID(AB65,VLOOKUP(OFFSET(U65,0,3), IBAN!$A$3:$O$255,8,FALSE), VLOOKUP(OFFSET(U65,0,3), IBAN!$A$3:$O$255,9,FALSE)))),
  MID(UPPER(CLEAN(SUBSTITUTE(SUBSTITUTE(SUBSTITUTE(SUBSTITUTE(SUBSTITUTE(SUBSTITUTE(SUBSTITUTE(SUBSTITUTE(SUBSTITUTE(SUBSTITUTE(OFFSET(U65,0,9)," ",""),"-",""),"–",""),".",""),"/",""),"_",""),"&amp;",""),"+",""),":",""),";",""))),VLOOKUP(OFFSET(U65,0,3),IBAN!$A$3:$W$255,20,FALSE),VLOOKUP(OFFSET(U65,0,3),IBAN!$A$3:$W$255,21,FALSE))),
""))</f>
        <v/>
      </c>
      <c r="BH65" s="152" t="str">
        <f ca="1">IF(OFFSET(U65,0,3)="","",IFERROR(
IF(VLOOKUP(OFFSET(U65,0,3),IBAN!$A$3:$S$255,19,FALSE)="Y",
  IF(VLOOKUP(OFFSET(U65,0,3),IBAN!$A$3:$C$255,2,FALSE)="Y",
      IF(AA65="","",IF(VLOOKUP(LEFT(AA65,2),IBAN!$C$2:$O$255,13,FALSE)=LEN(AA65),MID(AA65,VLOOKUP(LEFT(AA65,2),IBAN!$C$2:$O$255,8,FALSE),VLOOKUP(LEFT(AA65,2),IBAN!$C$2:$O$255,9,FALSE)),"")),
      IF(AB65="","",MID(AB65,VLOOKUP(OFFSET(U65,0,3), IBAN!$A$3:$O$255,10,FALSE), VLOOKUP(OFFSET(U65,0,3), IBAN!$A$3:$O$255,11,FALSE)))),
  IFERROR(MID(UPPER(CLEAN(SUBSTITUTE(SUBSTITUTE(SUBSTITUTE(SUBSTITUTE(SUBSTITUTE(SUBSTITUTE(SUBSTITUTE(SUBSTITUTE(SUBSTITUTE(SUBSTITUTE(OFFSET(U65,0,9)," ",""),"-",""),"–",""),".",""),"/",""),"_",""),"&amp;",""),"+",""),":",""),";",""))),VLOOKUP(OFFSET(U65,0,3),IBAN!$A$3:$W$255,22,FALSE),VLOOKUP(OFFSET(U65,0,3),IBAN!$A$3:$W$255,23,FALSE)),
        UPPER(CLEAN(SUBSTITUTE(SUBSTITUTE(SUBSTITUTE(SUBSTITUTE(SUBSTITUTE(SUBSTITUTE(SUBSTITUTE(SUBSTITUTE(SUBSTITUTE(SUBSTITUTE(OFFSET(U65,0,9)," ",""),"-",""),"–",""),".",""),"/",""),"_",""),"&amp;",""),"+",""),":",""),";",""))))),
""))</f>
        <v/>
      </c>
      <c r="BI65" s="152" t="str">
        <f t="shared" ca="1" si="13"/>
        <v/>
      </c>
      <c r="BJ65" s="152" t="str">
        <f t="shared" ca="1" si="14"/>
        <v/>
      </c>
      <c r="BK65" s="150"/>
      <c r="BL65" s="152" t="str">
        <f t="shared" ca="1" si="15"/>
        <v/>
      </c>
      <c r="BM65" s="152"/>
      <c r="BN65" s="136"/>
      <c r="BO65" s="136"/>
      <c r="BP65" s="152"/>
      <c r="BQ65" s="136"/>
      <c r="BR65" s="136" t="str">
        <f t="shared" ca="1" si="0"/>
        <v/>
      </c>
      <c r="BS65" s="136"/>
      <c r="BT65" s="136"/>
      <c r="BU65" s="136"/>
      <c r="BV65" s="210"/>
      <c r="BW65" s="153"/>
      <c r="BX65" s="153"/>
      <c r="BY65" s="136"/>
      <c r="BZ65" s="136"/>
      <c r="CA65" s="136"/>
      <c r="CB65" s="136"/>
      <c r="CC65" s="136" t="str">
        <f t="shared" ca="1" si="5"/>
        <v/>
      </c>
      <c r="CD65" s="136" t="str">
        <f t="shared" ca="1" si="6"/>
        <v/>
      </c>
      <c r="CE65" s="210"/>
      <c r="CF65" s="136" t="str">
        <f t="shared" ca="1" si="16"/>
        <v/>
      </c>
      <c r="CG65" s="136" t="str">
        <f t="shared" ca="1" si="17"/>
        <v/>
      </c>
      <c r="CH65" s="136"/>
      <c r="CI65" s="526" t="str">
        <f ca="1">IF(AA65="","",IFERROR(IF(VLOOKUP(LEFT(AA65,2),IBAN!$C$2:$O$255,13,FALSE)=LEN(AA65),IF(MOD(CONCATENATE(MOD(CONCATENATE(MOD(CONCATENATE(MOD(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65, LEN(AA65) - 4) &amp; LEFT(AA65,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65, LEN(AA65) - 4) &amp; LEFT(AA65,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65, LEN(AA65) - 4) &amp; LEFT(AA65,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65, LEN(AA65) - 4) &amp; LEFT(AA65, 4)),"A",10),"B",11),"C",12),"D",13),"E",14),"F",15),"G",16),"H",17),"I",18),"J",19),"K",20),"L",21),"M",22),"N",23),"O",24),"P",25),"Q",26),"R",27),"S",28),"T",29),"U",30),"V",31),"W",32),"X",33),"Y",34),"Z",35),39,12)),97)=1,"GOOD","BAD"),"Length incorrect"),"BAD"))</f>
        <v/>
      </c>
      <c r="CJ65" s="526" t="str">
        <f ca="1">IF(OR(AA65="",OFFSET(U65,0,3)=""),"",IF(SUMPRODUCT(--(ISNUMBER(SEARCH(Colonies,OFFSET(U65,0,3))))),"",IFERROR(IF(INDEX(IBAN!$A$3:$A$255,MATCH(LEFT(AA65,2),IBAN!$C$3:$C$255,0))=OFFSET(U65,0,3),"GOOD","BAD"),"BAD")))</f>
        <v/>
      </c>
      <c r="CK65" s="526" t="str">
        <f ca="1">IF(AB65="","",IFERROR(IF(VLOOKUP(OFFSET(U65,0,3),IBAN!$A$2:$N$255,14,FALSE)="","no criteria",IF(VLOOKUP(OFFSET(U65,0,3),IBAN!$A$2:$N$255,14,FALSE)=LEN(AB65),"GOOD",IF(OR(CO65="GOOD",CP65="GOOD"),"GOOD","BAD"))),""))</f>
        <v/>
      </c>
      <c r="CL65" s="527" t="str">
        <f ca="1">IF(BA65="","",IFERROR(IF(VLOOKUP(LEFT(BA65,2),IBAN!$C$2:$O$255,13,FALSE)=LEN(BA65),IF(MOD(CONCATENATE(MOD(CONCATENATE(MOD(CONCATENATE(MOD(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65, LEN(BA65) - 4) &amp; LEFT(BA65,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65, LEN(BA65) - 4) &amp; LEFT(BA65,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65, LEN(BA65) - 4) &amp; LEFT(BA65,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65, LEN(BA65) - 4) &amp; LEFT(BA65, 4)),"A",10),"B",11),"C",12),"D",13),"E",14),"F",15),"G",16),"H",17),"I",18),"J",19),"K",20),"L",21),"M",22),"N",23),"O",24),"P",25),"Q",26),"R",27),"S",28),"T",29),"U",30),"V",31),"W",32),"X",33),"Y",34),"Z",35),39,12)),97)=1,"GOOD","BAD"),"BAD"),"BAD"))</f>
        <v/>
      </c>
      <c r="CM65" s="527" t="str">
        <f ca="1">IF(OR(BA65="",AZ65=""),"",IF(SUMPRODUCT(--(ISNUMBER(SEARCH(Colonies,AZ65)))),"",IFERROR(IF(INDEX(IBAN!$A$3:$A$255,MATCH(LEFT(BA65,2),IBAN!$C$3:$C$255,0))=AZ65,"GOOD","BAD"),"BAD")))</f>
        <v/>
      </c>
      <c r="CN65" s="527" t="str">
        <f ca="1">IF(BB65="","",IFERROR(IF(VLOOKUP(AZ65,IBAN!$A$2:$N$255,14,FALSE)="","no criteria",IF(VLOOKUP(AZ65,IBAN!$A$2:$N$255,14,FALSE)=LEN(BB65),"GOOD","BAD")),""))</f>
        <v/>
      </c>
      <c r="CO65" s="526" t="str">
        <f t="shared" ca="1" si="18"/>
        <v/>
      </c>
      <c r="CP65" s="526" t="str">
        <f t="shared" ca="1" si="19"/>
        <v/>
      </c>
      <c r="CQ65" s="346"/>
      <c r="CR65" s="539"/>
    </row>
    <row r="66" spans="1:96" s="541" customFormat="1" x14ac:dyDescent="0.2">
      <c r="A66" s="534"/>
      <c r="B66" s="534"/>
      <c r="C66" s="534"/>
      <c r="D66" s="534"/>
      <c r="E66" s="534"/>
      <c r="F66" s="534"/>
      <c r="G66" s="155"/>
      <c r="H66" s="141" t="str">
        <f>IF('Supplier Details'!I66="","",'Supplier Details'!I66)</f>
        <v/>
      </c>
      <c r="I66" s="141"/>
      <c r="J66" s="142" t="str">
        <f>IF('Supplier Details'!K66="","",'Supplier Details'!K66)</f>
        <v/>
      </c>
      <c r="K66" s="143" t="str">
        <f ca="1">IF(OFFSET('Supplier Details'!J66,0,2)="","",UPPER(OFFSET('Supplier Details'!J66,0,2)))</f>
        <v/>
      </c>
      <c r="L66" s="142" t="str">
        <f ca="1">IF(OFFSET('Supplier Details'!J66,0,3)="","",OFFSET('Supplier Details'!J66,0,3))</f>
        <v/>
      </c>
      <c r="M66" s="341"/>
      <c r="N66" s="141"/>
      <c r="O66" s="142" t="str">
        <f>IF('Supplier Details'!Y66="","",'Supplier Details'!Y66)</f>
        <v/>
      </c>
      <c r="P66" s="129" t="str">
        <f ca="1">IF(OFFSET('Supplier Details'!X66,0,4)="","",OFFSET('Supplier Details'!X66,0,4))</f>
        <v/>
      </c>
      <c r="Q66" s="129" t="str">
        <f>IF('Supplier Details'!V66="","",'Supplier Details'!V66)</f>
        <v/>
      </c>
      <c r="R66" s="129" t="str">
        <f ca="1">IF(OFFSET('Supplier Details'!X66,0,6)="","",OFFSET('Supplier Details'!X66,0,6))</f>
        <v/>
      </c>
      <c r="S66" s="144" t="str">
        <f>IF('Supplier Details'!AA66="","",'Supplier Details'!AA66)</f>
        <v/>
      </c>
      <c r="T66" s="341"/>
      <c r="U66" s="145"/>
      <c r="V66" s="149"/>
      <c r="W66" s="149"/>
      <c r="X66" s="129" t="str">
        <f t="shared" ca="1" si="4"/>
        <v/>
      </c>
      <c r="Y66" s="147"/>
      <c r="Z66" s="147" t="str">
        <f ca="1">IF(AA66="","",IFERROR(IF(VLOOKUP(LEFT(AA66,2),IBAN!$C$2:$O$255,13,FALSE)=LEN(AA66),IFERROR(MID(AA66,VLOOKUP(LEFT(AA66,2),IBAN!$C$2:$O$255,11,FALSE),VLOOKUP(LEFT(AA66,2),IBAN!$C$2:$O$255,12,FALSE)),""),""),"IBAN is incorrect"))</f>
        <v/>
      </c>
      <c r="AA66" s="152" t="str">
        <f t="shared" ca="1" si="7"/>
        <v/>
      </c>
      <c r="AB66" s="152" t="str">
        <f t="shared" ca="1" si="8"/>
        <v/>
      </c>
      <c r="AC66" s="143"/>
      <c r="AD66" s="342" t="str">
        <f ca="1">IF(OFFSET(U66,0,3)="","",IFERROR(IF(VLOOKUP(OFFSET(U66,0,3),IBAN!$A$3:$S$255,19,FALSE)="Y",CONCATENATE(BG66,BH66),IF(VLOOKUP(OFFSET(U66,0,3),IBAN!$A$3:$X$255,24,FALSE)="","",VLOOKUP(OFFSET(U66,0,3),IBAN!$A$3:$X$255,24,FALSE))),""))</f>
        <v/>
      </c>
      <c r="AE66" s="143"/>
      <c r="AF66" s="143"/>
      <c r="AG66" s="147"/>
      <c r="AH66" s="149"/>
      <c r="AI66" s="145" t="str">
        <f>IF('Supplier Details'!AS66="","",'Supplier Details'!AS66)</f>
        <v/>
      </c>
      <c r="AJ66" s="145"/>
      <c r="AK66" s="343" t="str">
        <f ca="1">IFERROR(IF(OFFSET(U66,0,3)="","",IF(ISBLANK(VLOOKUP(OFFSET(U66,0,3),IBAN!$A$3:$AC$255,27,FALSE)),"",VLOOKUP(OFFSET(U66,0,3),IBAN!$A$3:$AC$255,27,FALSE))),"")</f>
        <v/>
      </c>
      <c r="AL66" s="147" t="str">
        <f ca="1">IFERROR(IF(OFFSET(U66,0,3)="","",IF(ISBLANK(VLOOKUP(OFFSET(U66,0,3),IBAN!$A$3:$AC$255,28,FALSE)),"",VLOOKUP(OFFSET(U66,0,3),IBAN!$A$3:$AC$255,28,FALSE))),"")</f>
        <v/>
      </c>
      <c r="AM66" s="143"/>
      <c r="AN66" s="147"/>
      <c r="AO66" s="147"/>
      <c r="AP66" s="344" t="str">
        <f ca="1">IF(AA66="","",IFERROR(MID(AA66,VLOOKUP(LEFT(AA66,2),IBAN!$C$2:$Q$255,14,FALSE),VLOOKUP(LEFT(AA66,2),IBAN!$C$2:$Q$255,15,FALSE)),""))</f>
        <v/>
      </c>
      <c r="AQ66" s="150"/>
      <c r="AR66" s="151"/>
      <c r="AS66" s="344"/>
      <c r="AT66" s="152" t="str">
        <f t="shared" ca="1" si="9"/>
        <v/>
      </c>
      <c r="AU66" s="152" t="str">
        <f t="shared" ca="1" si="10"/>
        <v/>
      </c>
      <c r="AV66" s="136"/>
      <c r="AW66" s="210"/>
      <c r="AX66" s="150" t="str">
        <f t="shared" si="11"/>
        <v/>
      </c>
      <c r="AY66" s="344"/>
      <c r="AZ66" s="136" t="str">
        <f ca="1">IF(OFFSET(AZ66,0,-12)="","",IFERROR(VLOOKUP(MID(OFFSET(AZ66,0,-12),5,2),Lists!$A$3:$B$256,2,FALSE),"incorrect Swift/BIC"))</f>
        <v/>
      </c>
      <c r="BA66" s="152" t="str">
        <f ca="1">IF(COUNTIF(Lists!A56:A308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66,0,-12),CHAR(32),""),CHAR(33),""),CHAR(34),""),CHAR(35),""),CHAR(36),""),CHAR(37),""),CHAR(38),""),CHAR(39),""),CHAR(40),""),CHAR(41),""),CHAR(42),""),CHAR(43),""),CHAR(44),""),CHAR(45),""),CHAR(46),""),CHAR(47),""),CHAR(58),""),CHAR(59),""),CHAR(60),""),CHAR(61),""),CHAR(62),""),CHAR(63),""),CHAR(64),""),CHAR(91),""),CHAR(92),""),CHAR(93),""),CHAR(94),""),CHAR(95),""),CHAR(96),""),CHAR(123),""),CHAR(124),""),CHAR(125),""),CHAR(126),""),CHAR(150),""),CHAR(160),""))),"")</f>
        <v/>
      </c>
      <c r="BB66" s="152" t="str">
        <f ca="1">IF(BA66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66,0,-13),CHAR(32),""),CHAR(33),""),CHAR(34),""),CHAR(35),""),CHAR(36),""),CHAR(37),""),CHAR(38),""),CHAR(39),""),CHAR(40),""),CHAR(41),""),CHAR(42),""),CHAR(43),""),CHAR(44),""),CHAR(45),""),CHAR(46),""),CHAR(47),""),CHAR(58),""),CHAR(59),""),CHAR(60),""),CHAR(61),""),CHAR(62),""),CHAR(63),""),CHAR(64),""),CHAR(91),""),CHAR(92),""),CHAR(93),""),CHAR(94),""),CHAR(95),""),CHAR(96),""),CHAR(123),""),CHAR(124),""),CHAR(125),""),CHAR(126),""),CHAR(150),""),CHAR(160),""))),
IFERROR(IF(VLOOKUP(LEFT(BA66,2),IBAN!$C$2:$O$255,13,FALSE)=LEN(BA66),IFERROR(MID(BA66,VLOOKUP(LEFT(BA66,2),IBAN!$C$2:$O$255,11,FALSE),VLOOKUP(LEFT(BA66,2),IBAN!$C$2:$O$255,12,FALSE)),""),"IBAN is incorrect"),"IBAN is incorrect"))</f>
        <v/>
      </c>
      <c r="BC66" s="210"/>
      <c r="BD66" s="136"/>
      <c r="BE66" s="136"/>
      <c r="BF66" s="152" t="str">
        <f t="shared" ca="1" si="12"/>
        <v/>
      </c>
      <c r="BG66" s="345" t="str">
        <f ca="1">IF(OFFSET(U66,0,3)="","",IFERROR(
IF(VLOOKUP(OFFSET(U66,0,3),IBAN!$A$3:$S$255,19,FALSE)="Y",
  IF(VLOOKUP(OFFSET(U66,0,3),IBAN!$A$3:$C$255,2,FALSE)="Y",
      IF(AA66="","",IF(VLOOKUP(LEFT(AA66,2),IBAN!$C$2:$O$255,13,FALSE)=LEN(AA66),MID(AA66,VLOOKUP(LEFT(AA66,2),IBAN!$C$2:$O$255,6,FALSE),VLOOKUP(LEFT(AA66,2),IBAN!$C$2:$O$255,7,FALSE)),"IBAN is incorrect")),
      IF(AB66="","",MID(AB66,VLOOKUP(OFFSET(U66,0,3), IBAN!$A$3:$O$255,8,FALSE), VLOOKUP(OFFSET(U66,0,3), IBAN!$A$3:$O$255,9,FALSE)))),
  MID(UPPER(CLEAN(SUBSTITUTE(SUBSTITUTE(SUBSTITUTE(SUBSTITUTE(SUBSTITUTE(SUBSTITUTE(SUBSTITUTE(SUBSTITUTE(SUBSTITUTE(SUBSTITUTE(OFFSET(U66,0,9)," ",""),"-",""),"–",""),".",""),"/",""),"_",""),"&amp;",""),"+",""),":",""),";",""))),VLOOKUP(OFFSET(U66,0,3),IBAN!$A$3:$W$255,20,FALSE),VLOOKUP(OFFSET(U66,0,3),IBAN!$A$3:$W$255,21,FALSE))),
""))</f>
        <v/>
      </c>
      <c r="BH66" s="152" t="str">
        <f ca="1">IF(OFFSET(U66,0,3)="","",IFERROR(
IF(VLOOKUP(OFFSET(U66,0,3),IBAN!$A$3:$S$255,19,FALSE)="Y",
  IF(VLOOKUP(OFFSET(U66,0,3),IBAN!$A$3:$C$255,2,FALSE)="Y",
      IF(AA66="","",IF(VLOOKUP(LEFT(AA66,2),IBAN!$C$2:$O$255,13,FALSE)=LEN(AA66),MID(AA66,VLOOKUP(LEFT(AA66,2),IBAN!$C$2:$O$255,8,FALSE),VLOOKUP(LEFT(AA66,2),IBAN!$C$2:$O$255,9,FALSE)),"")),
      IF(AB66="","",MID(AB66,VLOOKUP(OFFSET(U66,0,3), IBAN!$A$3:$O$255,10,FALSE), VLOOKUP(OFFSET(U66,0,3), IBAN!$A$3:$O$255,11,FALSE)))),
  IFERROR(MID(UPPER(CLEAN(SUBSTITUTE(SUBSTITUTE(SUBSTITUTE(SUBSTITUTE(SUBSTITUTE(SUBSTITUTE(SUBSTITUTE(SUBSTITUTE(SUBSTITUTE(SUBSTITUTE(OFFSET(U66,0,9)," ",""),"-",""),"–",""),".",""),"/",""),"_",""),"&amp;",""),"+",""),":",""),";",""))),VLOOKUP(OFFSET(U66,0,3),IBAN!$A$3:$W$255,22,FALSE),VLOOKUP(OFFSET(U66,0,3),IBAN!$A$3:$W$255,23,FALSE)),
        UPPER(CLEAN(SUBSTITUTE(SUBSTITUTE(SUBSTITUTE(SUBSTITUTE(SUBSTITUTE(SUBSTITUTE(SUBSTITUTE(SUBSTITUTE(SUBSTITUTE(SUBSTITUTE(OFFSET(U66,0,9)," ",""),"-",""),"–",""),".",""),"/",""),"_",""),"&amp;",""),"+",""),":",""),";",""))))),
""))</f>
        <v/>
      </c>
      <c r="BI66" s="152" t="str">
        <f t="shared" ca="1" si="13"/>
        <v/>
      </c>
      <c r="BJ66" s="152" t="str">
        <f t="shared" ca="1" si="14"/>
        <v/>
      </c>
      <c r="BK66" s="150"/>
      <c r="BL66" s="152" t="str">
        <f t="shared" ca="1" si="15"/>
        <v/>
      </c>
      <c r="BM66" s="152"/>
      <c r="BN66" s="136"/>
      <c r="BO66" s="136"/>
      <c r="BP66" s="152"/>
      <c r="BQ66" s="136"/>
      <c r="BR66" s="136" t="str">
        <f t="shared" ca="1" si="0"/>
        <v/>
      </c>
      <c r="BS66" s="136"/>
      <c r="BT66" s="136"/>
      <c r="BU66" s="136"/>
      <c r="BV66" s="210"/>
      <c r="BW66" s="153"/>
      <c r="BX66" s="153"/>
      <c r="BY66" s="136"/>
      <c r="BZ66" s="136"/>
      <c r="CA66" s="136"/>
      <c r="CB66" s="136"/>
      <c r="CC66" s="136" t="str">
        <f t="shared" ca="1" si="5"/>
        <v/>
      </c>
      <c r="CD66" s="136" t="str">
        <f t="shared" ca="1" si="6"/>
        <v/>
      </c>
      <c r="CE66" s="210"/>
      <c r="CF66" s="136" t="str">
        <f t="shared" ca="1" si="16"/>
        <v/>
      </c>
      <c r="CG66" s="136" t="str">
        <f t="shared" ca="1" si="17"/>
        <v/>
      </c>
      <c r="CH66" s="136"/>
      <c r="CI66" s="526" t="str">
        <f ca="1">IF(AA66="","",IFERROR(IF(VLOOKUP(LEFT(AA66,2),IBAN!$C$2:$O$255,13,FALSE)=LEN(AA66),IF(MOD(CONCATENATE(MOD(CONCATENATE(MOD(CONCATENATE(MOD(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66, LEN(AA66) - 4) &amp; LEFT(AA66,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66, LEN(AA66) - 4) &amp; LEFT(AA66,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66, LEN(AA66) - 4) &amp; LEFT(AA66,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66, LEN(AA66) - 4) &amp; LEFT(AA66, 4)),"A",10),"B",11),"C",12),"D",13),"E",14),"F",15),"G",16),"H",17),"I",18),"J",19),"K",20),"L",21),"M",22),"N",23),"O",24),"P",25),"Q",26),"R",27),"S",28),"T",29),"U",30),"V",31),"W",32),"X",33),"Y",34),"Z",35),39,12)),97)=1,"GOOD","BAD"),"Length incorrect"),"BAD"))</f>
        <v/>
      </c>
      <c r="CJ66" s="526" t="str">
        <f ca="1">IF(OR(AA66="",OFFSET(U66,0,3)=""),"",IF(SUMPRODUCT(--(ISNUMBER(SEARCH(Colonies,OFFSET(U66,0,3))))),"",IFERROR(IF(INDEX(IBAN!$A$3:$A$255,MATCH(LEFT(AA66,2),IBAN!$C$3:$C$255,0))=OFFSET(U66,0,3),"GOOD","BAD"),"BAD")))</f>
        <v/>
      </c>
      <c r="CK66" s="526" t="str">
        <f ca="1">IF(AB66="","",IFERROR(IF(VLOOKUP(OFFSET(U66,0,3),IBAN!$A$2:$N$255,14,FALSE)="","no criteria",IF(VLOOKUP(OFFSET(U66,0,3),IBAN!$A$2:$N$255,14,FALSE)=LEN(AB66),"GOOD",IF(OR(CO66="GOOD",CP66="GOOD"),"GOOD","BAD"))),""))</f>
        <v/>
      </c>
      <c r="CL66" s="527" t="str">
        <f ca="1">IF(BA66="","",IFERROR(IF(VLOOKUP(LEFT(BA66,2),IBAN!$C$2:$O$255,13,FALSE)=LEN(BA66),IF(MOD(CONCATENATE(MOD(CONCATENATE(MOD(CONCATENATE(MOD(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66, LEN(BA66) - 4) &amp; LEFT(BA66,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66, LEN(BA66) - 4) &amp; LEFT(BA66,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66, LEN(BA66) - 4) &amp; LEFT(BA66,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66, LEN(BA66) - 4) &amp; LEFT(BA66, 4)),"A",10),"B",11),"C",12),"D",13),"E",14),"F",15),"G",16),"H",17),"I",18),"J",19),"K",20),"L",21),"M",22),"N",23),"O",24),"P",25),"Q",26),"R",27),"S",28),"T",29),"U",30),"V",31),"W",32),"X",33),"Y",34),"Z",35),39,12)),97)=1,"GOOD","BAD"),"BAD"),"BAD"))</f>
        <v/>
      </c>
      <c r="CM66" s="527" t="str">
        <f ca="1">IF(OR(BA66="",AZ66=""),"",IF(SUMPRODUCT(--(ISNUMBER(SEARCH(Colonies,AZ66)))),"",IFERROR(IF(INDEX(IBAN!$A$3:$A$255,MATCH(LEFT(BA66,2),IBAN!$C$3:$C$255,0))=AZ66,"GOOD","BAD"),"BAD")))</f>
        <v/>
      </c>
      <c r="CN66" s="527" t="str">
        <f ca="1">IF(BB66="","",IFERROR(IF(VLOOKUP(AZ66,IBAN!$A$2:$N$255,14,FALSE)="","no criteria",IF(VLOOKUP(AZ66,IBAN!$A$2:$N$255,14,FALSE)=LEN(BB66),"GOOD","BAD")),""))</f>
        <v/>
      </c>
      <c r="CO66" s="526" t="str">
        <f t="shared" ca="1" si="18"/>
        <v/>
      </c>
      <c r="CP66" s="526" t="str">
        <f t="shared" ca="1" si="19"/>
        <v/>
      </c>
      <c r="CQ66" s="346"/>
      <c r="CR66" s="539"/>
    </row>
    <row r="67" spans="1:96" s="541" customFormat="1" x14ac:dyDescent="0.2">
      <c r="A67" s="534"/>
      <c r="B67" s="534"/>
      <c r="C67" s="534"/>
      <c r="D67" s="534"/>
      <c r="E67" s="534"/>
      <c r="F67" s="534"/>
      <c r="G67" s="155"/>
      <c r="H67" s="141" t="str">
        <f>IF('Supplier Details'!I67="","",'Supplier Details'!I67)</f>
        <v/>
      </c>
      <c r="I67" s="141"/>
      <c r="J67" s="142" t="str">
        <f>IF('Supplier Details'!K67="","",'Supplier Details'!K67)</f>
        <v/>
      </c>
      <c r="K67" s="143" t="str">
        <f ca="1">IF(OFFSET('Supplier Details'!J67,0,2)="","",UPPER(OFFSET('Supplier Details'!J67,0,2)))</f>
        <v/>
      </c>
      <c r="L67" s="142" t="str">
        <f ca="1">IF(OFFSET('Supplier Details'!J67,0,3)="","",OFFSET('Supplier Details'!J67,0,3))</f>
        <v/>
      </c>
      <c r="M67" s="341"/>
      <c r="N67" s="141"/>
      <c r="O67" s="142" t="str">
        <f>IF('Supplier Details'!Y67="","",'Supplier Details'!Y67)</f>
        <v/>
      </c>
      <c r="P67" s="129" t="str">
        <f ca="1">IF(OFFSET('Supplier Details'!X67,0,4)="","",OFFSET('Supplier Details'!X67,0,4))</f>
        <v/>
      </c>
      <c r="Q67" s="129" t="str">
        <f>IF('Supplier Details'!V67="","",'Supplier Details'!V67)</f>
        <v/>
      </c>
      <c r="R67" s="129" t="str">
        <f ca="1">IF(OFFSET('Supplier Details'!X67,0,6)="","",OFFSET('Supplier Details'!X67,0,6))</f>
        <v/>
      </c>
      <c r="S67" s="144" t="str">
        <f>IF('Supplier Details'!AA67="","",'Supplier Details'!AA67)</f>
        <v/>
      </c>
      <c r="T67" s="341"/>
      <c r="U67" s="145"/>
      <c r="V67" s="149"/>
      <c r="W67" s="149"/>
      <c r="X67" s="129" t="str">
        <f t="shared" ca="1" si="4"/>
        <v/>
      </c>
      <c r="Y67" s="147"/>
      <c r="Z67" s="147" t="str">
        <f ca="1">IF(AA67="","",IFERROR(IF(VLOOKUP(LEFT(AA67,2),IBAN!$C$2:$O$255,13,FALSE)=LEN(AA67),IFERROR(MID(AA67,VLOOKUP(LEFT(AA67,2),IBAN!$C$2:$O$255,11,FALSE),VLOOKUP(LEFT(AA67,2),IBAN!$C$2:$O$255,12,FALSE)),""),""),"IBAN is incorrect"))</f>
        <v/>
      </c>
      <c r="AA67" s="152" t="str">
        <f t="shared" ca="1" si="7"/>
        <v/>
      </c>
      <c r="AB67" s="152" t="str">
        <f t="shared" ca="1" si="8"/>
        <v/>
      </c>
      <c r="AC67" s="143"/>
      <c r="AD67" s="342" t="str">
        <f ca="1">IF(OFFSET(U67,0,3)="","",IFERROR(IF(VLOOKUP(OFFSET(U67,0,3),IBAN!$A$3:$S$255,19,FALSE)="Y",CONCATENATE(BG67,BH67),IF(VLOOKUP(OFFSET(U67,0,3),IBAN!$A$3:$X$255,24,FALSE)="","",VLOOKUP(OFFSET(U67,0,3),IBAN!$A$3:$X$255,24,FALSE))),""))</f>
        <v/>
      </c>
      <c r="AE67" s="143"/>
      <c r="AF67" s="143"/>
      <c r="AG67" s="147"/>
      <c r="AH67" s="149"/>
      <c r="AI67" s="145" t="str">
        <f>IF('Supplier Details'!AS67="","",'Supplier Details'!AS67)</f>
        <v/>
      </c>
      <c r="AJ67" s="145"/>
      <c r="AK67" s="343" t="str">
        <f ca="1">IFERROR(IF(OFFSET(U67,0,3)="","",IF(ISBLANK(VLOOKUP(OFFSET(U67,0,3),IBAN!$A$3:$AC$255,27,FALSE)),"",VLOOKUP(OFFSET(U67,0,3),IBAN!$A$3:$AC$255,27,FALSE))),"")</f>
        <v/>
      </c>
      <c r="AL67" s="147" t="str">
        <f ca="1">IFERROR(IF(OFFSET(U67,0,3)="","",IF(ISBLANK(VLOOKUP(OFFSET(U67,0,3),IBAN!$A$3:$AC$255,28,FALSE)),"",VLOOKUP(OFFSET(U67,0,3),IBAN!$A$3:$AC$255,28,FALSE))),"")</f>
        <v/>
      </c>
      <c r="AM67" s="143"/>
      <c r="AN67" s="147"/>
      <c r="AO67" s="147"/>
      <c r="AP67" s="344" t="str">
        <f ca="1">IF(AA67="","",IFERROR(MID(AA67,VLOOKUP(LEFT(AA67,2),IBAN!$C$2:$Q$255,14,FALSE),VLOOKUP(LEFT(AA67,2),IBAN!$C$2:$Q$255,15,FALSE)),""))</f>
        <v/>
      </c>
      <c r="AQ67" s="150"/>
      <c r="AR67" s="151"/>
      <c r="AS67" s="344"/>
      <c r="AT67" s="152" t="str">
        <f t="shared" ca="1" si="9"/>
        <v/>
      </c>
      <c r="AU67" s="152" t="str">
        <f t="shared" ca="1" si="10"/>
        <v/>
      </c>
      <c r="AV67" s="136"/>
      <c r="AW67" s="210"/>
      <c r="AX67" s="150" t="str">
        <f t="shared" si="11"/>
        <v/>
      </c>
      <c r="AY67" s="344"/>
      <c r="AZ67" s="136" t="str">
        <f ca="1">IF(OFFSET(AZ67,0,-12)="","",IFERROR(VLOOKUP(MID(OFFSET(AZ67,0,-12),5,2),Lists!$A$3:$B$256,2,FALSE),"incorrect Swift/BIC"))</f>
        <v/>
      </c>
      <c r="BA67" s="152" t="str">
        <f ca="1">IF(COUNTIF(Lists!A57:A309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67,0,-12),CHAR(32),""),CHAR(33),""),CHAR(34),""),CHAR(35),""),CHAR(36),""),CHAR(37),""),CHAR(38),""),CHAR(39),""),CHAR(40),""),CHAR(41),""),CHAR(42),""),CHAR(43),""),CHAR(44),""),CHAR(45),""),CHAR(46),""),CHAR(47),""),CHAR(58),""),CHAR(59),""),CHAR(60),""),CHAR(61),""),CHAR(62),""),CHAR(63),""),CHAR(64),""),CHAR(91),""),CHAR(92),""),CHAR(93),""),CHAR(94),""),CHAR(95),""),CHAR(96),""),CHAR(123),""),CHAR(124),""),CHAR(125),""),CHAR(126),""),CHAR(150),""),CHAR(160),""))),"")</f>
        <v/>
      </c>
      <c r="BB67" s="152" t="str">
        <f ca="1">IF(BA67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67,0,-13),CHAR(32),""),CHAR(33),""),CHAR(34),""),CHAR(35),""),CHAR(36),""),CHAR(37),""),CHAR(38),""),CHAR(39),""),CHAR(40),""),CHAR(41),""),CHAR(42),""),CHAR(43),""),CHAR(44),""),CHAR(45),""),CHAR(46),""),CHAR(47),""),CHAR(58),""),CHAR(59),""),CHAR(60),""),CHAR(61),""),CHAR(62),""),CHAR(63),""),CHAR(64),""),CHAR(91),""),CHAR(92),""),CHAR(93),""),CHAR(94),""),CHAR(95),""),CHAR(96),""),CHAR(123),""),CHAR(124),""),CHAR(125),""),CHAR(126),""),CHAR(150),""),CHAR(160),""))),
IFERROR(IF(VLOOKUP(LEFT(BA67,2),IBAN!$C$2:$O$255,13,FALSE)=LEN(BA67),IFERROR(MID(BA67,VLOOKUP(LEFT(BA67,2),IBAN!$C$2:$O$255,11,FALSE),VLOOKUP(LEFT(BA67,2),IBAN!$C$2:$O$255,12,FALSE)),""),"IBAN is incorrect"),"IBAN is incorrect"))</f>
        <v/>
      </c>
      <c r="BC67" s="210"/>
      <c r="BD67" s="136"/>
      <c r="BE67" s="136"/>
      <c r="BF67" s="152" t="str">
        <f t="shared" ca="1" si="12"/>
        <v/>
      </c>
      <c r="BG67" s="345" t="str">
        <f ca="1">IF(OFFSET(U67,0,3)="","",IFERROR(
IF(VLOOKUP(OFFSET(U67,0,3),IBAN!$A$3:$S$255,19,FALSE)="Y",
  IF(VLOOKUP(OFFSET(U67,0,3),IBAN!$A$3:$C$255,2,FALSE)="Y",
      IF(AA67="","",IF(VLOOKUP(LEFT(AA67,2),IBAN!$C$2:$O$255,13,FALSE)=LEN(AA67),MID(AA67,VLOOKUP(LEFT(AA67,2),IBAN!$C$2:$O$255,6,FALSE),VLOOKUP(LEFT(AA67,2),IBAN!$C$2:$O$255,7,FALSE)),"IBAN is incorrect")),
      IF(AB67="","",MID(AB67,VLOOKUP(OFFSET(U67,0,3), IBAN!$A$3:$O$255,8,FALSE), VLOOKUP(OFFSET(U67,0,3), IBAN!$A$3:$O$255,9,FALSE)))),
  MID(UPPER(CLEAN(SUBSTITUTE(SUBSTITUTE(SUBSTITUTE(SUBSTITUTE(SUBSTITUTE(SUBSTITUTE(SUBSTITUTE(SUBSTITUTE(SUBSTITUTE(SUBSTITUTE(OFFSET(U67,0,9)," ",""),"-",""),"–",""),".",""),"/",""),"_",""),"&amp;",""),"+",""),":",""),";",""))),VLOOKUP(OFFSET(U67,0,3),IBAN!$A$3:$W$255,20,FALSE),VLOOKUP(OFFSET(U67,0,3),IBAN!$A$3:$W$255,21,FALSE))),
""))</f>
        <v/>
      </c>
      <c r="BH67" s="152" t="str">
        <f ca="1">IF(OFFSET(U67,0,3)="","",IFERROR(
IF(VLOOKUP(OFFSET(U67,0,3),IBAN!$A$3:$S$255,19,FALSE)="Y",
  IF(VLOOKUP(OFFSET(U67,0,3),IBAN!$A$3:$C$255,2,FALSE)="Y",
      IF(AA67="","",IF(VLOOKUP(LEFT(AA67,2),IBAN!$C$2:$O$255,13,FALSE)=LEN(AA67),MID(AA67,VLOOKUP(LEFT(AA67,2),IBAN!$C$2:$O$255,8,FALSE),VLOOKUP(LEFT(AA67,2),IBAN!$C$2:$O$255,9,FALSE)),"")),
      IF(AB67="","",MID(AB67,VLOOKUP(OFFSET(U67,0,3), IBAN!$A$3:$O$255,10,FALSE), VLOOKUP(OFFSET(U67,0,3), IBAN!$A$3:$O$255,11,FALSE)))),
  IFERROR(MID(UPPER(CLEAN(SUBSTITUTE(SUBSTITUTE(SUBSTITUTE(SUBSTITUTE(SUBSTITUTE(SUBSTITUTE(SUBSTITUTE(SUBSTITUTE(SUBSTITUTE(SUBSTITUTE(OFFSET(U67,0,9)," ",""),"-",""),"–",""),".",""),"/",""),"_",""),"&amp;",""),"+",""),":",""),";",""))),VLOOKUP(OFFSET(U67,0,3),IBAN!$A$3:$W$255,22,FALSE),VLOOKUP(OFFSET(U67,0,3),IBAN!$A$3:$W$255,23,FALSE)),
        UPPER(CLEAN(SUBSTITUTE(SUBSTITUTE(SUBSTITUTE(SUBSTITUTE(SUBSTITUTE(SUBSTITUTE(SUBSTITUTE(SUBSTITUTE(SUBSTITUTE(SUBSTITUTE(OFFSET(U67,0,9)," ",""),"-",""),"–",""),".",""),"/",""),"_",""),"&amp;",""),"+",""),":",""),";",""))))),
""))</f>
        <v/>
      </c>
      <c r="BI67" s="152" t="str">
        <f t="shared" ca="1" si="13"/>
        <v/>
      </c>
      <c r="BJ67" s="152" t="str">
        <f t="shared" ca="1" si="14"/>
        <v/>
      </c>
      <c r="BK67" s="150"/>
      <c r="BL67" s="152" t="str">
        <f t="shared" ca="1" si="15"/>
        <v/>
      </c>
      <c r="BM67" s="152"/>
      <c r="BN67" s="136"/>
      <c r="BO67" s="136"/>
      <c r="BP67" s="152"/>
      <c r="BQ67" s="136"/>
      <c r="BR67" s="136" t="str">
        <f t="shared" ca="1" si="0"/>
        <v/>
      </c>
      <c r="BS67" s="136"/>
      <c r="BT67" s="136"/>
      <c r="BU67" s="136"/>
      <c r="BV67" s="210"/>
      <c r="BW67" s="153"/>
      <c r="BX67" s="153"/>
      <c r="BY67" s="136"/>
      <c r="BZ67" s="136"/>
      <c r="CA67" s="136"/>
      <c r="CB67" s="136"/>
      <c r="CC67" s="136" t="str">
        <f t="shared" ca="1" si="5"/>
        <v/>
      </c>
      <c r="CD67" s="136" t="str">
        <f t="shared" ca="1" si="6"/>
        <v/>
      </c>
      <c r="CE67" s="210"/>
      <c r="CF67" s="136" t="str">
        <f t="shared" ca="1" si="16"/>
        <v/>
      </c>
      <c r="CG67" s="136" t="str">
        <f t="shared" ca="1" si="17"/>
        <v/>
      </c>
      <c r="CH67" s="136"/>
      <c r="CI67" s="526" t="str">
        <f ca="1">IF(AA67="","",IFERROR(IF(VLOOKUP(LEFT(AA67,2),IBAN!$C$2:$O$255,13,FALSE)=LEN(AA67),IF(MOD(CONCATENATE(MOD(CONCATENATE(MOD(CONCATENATE(MOD(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67, LEN(AA67) - 4) &amp; LEFT(AA67,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67, LEN(AA67) - 4) &amp; LEFT(AA67,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67, LEN(AA67) - 4) &amp; LEFT(AA67,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67, LEN(AA67) - 4) &amp; LEFT(AA67, 4)),"A",10),"B",11),"C",12),"D",13),"E",14),"F",15),"G",16),"H",17),"I",18),"J",19),"K",20),"L",21),"M",22),"N",23),"O",24),"P",25),"Q",26),"R",27),"S",28),"T",29),"U",30),"V",31),"W",32),"X",33),"Y",34),"Z",35),39,12)),97)=1,"GOOD","BAD"),"Length incorrect"),"BAD"))</f>
        <v/>
      </c>
      <c r="CJ67" s="526" t="str">
        <f ca="1">IF(OR(AA67="",OFFSET(U67,0,3)=""),"",IF(SUMPRODUCT(--(ISNUMBER(SEARCH(Colonies,OFFSET(U67,0,3))))),"",IFERROR(IF(INDEX(IBAN!$A$3:$A$255,MATCH(LEFT(AA67,2),IBAN!$C$3:$C$255,0))=OFFSET(U67,0,3),"GOOD","BAD"),"BAD")))</f>
        <v/>
      </c>
      <c r="CK67" s="526" t="str">
        <f ca="1">IF(AB67="","",IFERROR(IF(VLOOKUP(OFFSET(U67,0,3),IBAN!$A$2:$N$255,14,FALSE)="","no criteria",IF(VLOOKUP(OFFSET(U67,0,3),IBAN!$A$2:$N$255,14,FALSE)=LEN(AB67),"GOOD",IF(OR(CO67="GOOD",CP67="GOOD"),"GOOD","BAD"))),""))</f>
        <v/>
      </c>
      <c r="CL67" s="527" t="str">
        <f ca="1">IF(BA67="","",IFERROR(IF(VLOOKUP(LEFT(BA67,2),IBAN!$C$2:$O$255,13,FALSE)=LEN(BA67),IF(MOD(CONCATENATE(MOD(CONCATENATE(MOD(CONCATENATE(MOD(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67, LEN(BA67) - 4) &amp; LEFT(BA67,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67, LEN(BA67) - 4) &amp; LEFT(BA67,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67, LEN(BA67) - 4) &amp; LEFT(BA67,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67, LEN(BA67) - 4) &amp; LEFT(BA67, 4)),"A",10),"B",11),"C",12),"D",13),"E",14),"F",15),"G",16),"H",17),"I",18),"J",19),"K",20),"L",21),"M",22),"N",23),"O",24),"P",25),"Q",26),"R",27),"S",28),"T",29),"U",30),"V",31),"W",32),"X",33),"Y",34),"Z",35),39,12)),97)=1,"GOOD","BAD"),"BAD"),"BAD"))</f>
        <v/>
      </c>
      <c r="CM67" s="527" t="str">
        <f ca="1">IF(OR(BA67="",AZ67=""),"",IF(SUMPRODUCT(--(ISNUMBER(SEARCH(Colonies,AZ67)))),"",IFERROR(IF(INDEX(IBAN!$A$3:$A$255,MATCH(LEFT(BA67,2),IBAN!$C$3:$C$255,0))=AZ67,"GOOD","BAD"),"BAD")))</f>
        <v/>
      </c>
      <c r="CN67" s="527" t="str">
        <f ca="1">IF(BB67="","",IFERROR(IF(VLOOKUP(AZ67,IBAN!$A$2:$N$255,14,FALSE)="","no criteria",IF(VLOOKUP(AZ67,IBAN!$A$2:$N$255,14,FALSE)=LEN(BB67),"GOOD","BAD")),""))</f>
        <v/>
      </c>
      <c r="CO67" s="526" t="str">
        <f t="shared" ca="1" si="18"/>
        <v/>
      </c>
      <c r="CP67" s="526" t="str">
        <f t="shared" ca="1" si="19"/>
        <v/>
      </c>
      <c r="CQ67" s="346"/>
      <c r="CR67" s="539"/>
    </row>
    <row r="68" spans="1:96" s="541" customFormat="1" x14ac:dyDescent="0.2">
      <c r="A68" s="534"/>
      <c r="B68" s="534"/>
      <c r="C68" s="534"/>
      <c r="D68" s="534"/>
      <c r="E68" s="534"/>
      <c r="F68" s="534"/>
      <c r="G68" s="155"/>
      <c r="H68" s="141" t="str">
        <f>IF('Supplier Details'!I68="","",'Supplier Details'!I68)</f>
        <v/>
      </c>
      <c r="I68" s="141"/>
      <c r="J68" s="142" t="str">
        <f>IF('Supplier Details'!K68="","",'Supplier Details'!K68)</f>
        <v/>
      </c>
      <c r="K68" s="143" t="str">
        <f ca="1">IF(OFFSET('Supplier Details'!J68,0,2)="","",UPPER(OFFSET('Supplier Details'!J68,0,2)))</f>
        <v/>
      </c>
      <c r="L68" s="142" t="str">
        <f ca="1">IF(OFFSET('Supplier Details'!J68,0,3)="","",OFFSET('Supplier Details'!J68,0,3))</f>
        <v/>
      </c>
      <c r="M68" s="341"/>
      <c r="N68" s="141"/>
      <c r="O68" s="142" t="str">
        <f>IF('Supplier Details'!Y68="","",'Supplier Details'!Y68)</f>
        <v/>
      </c>
      <c r="P68" s="129" t="str">
        <f ca="1">IF(OFFSET('Supplier Details'!X68,0,4)="","",OFFSET('Supplier Details'!X68,0,4))</f>
        <v/>
      </c>
      <c r="Q68" s="129" t="str">
        <f>IF('Supplier Details'!V68="","",'Supplier Details'!V68)</f>
        <v/>
      </c>
      <c r="R68" s="129" t="str">
        <f ca="1">IF(OFFSET('Supplier Details'!X68,0,6)="","",OFFSET('Supplier Details'!X68,0,6))</f>
        <v/>
      </c>
      <c r="S68" s="144" t="str">
        <f>IF('Supplier Details'!AA68="","",'Supplier Details'!AA68)</f>
        <v/>
      </c>
      <c r="T68" s="341"/>
      <c r="U68" s="145"/>
      <c r="V68" s="149"/>
      <c r="W68" s="149"/>
      <c r="X68" s="129" t="str">
        <f t="shared" ca="1" si="4"/>
        <v/>
      </c>
      <c r="Y68" s="147"/>
      <c r="Z68" s="147" t="str">
        <f ca="1">IF(AA68="","",IFERROR(IF(VLOOKUP(LEFT(AA68,2),IBAN!$C$2:$O$255,13,FALSE)=LEN(AA68),IFERROR(MID(AA68,VLOOKUP(LEFT(AA68,2),IBAN!$C$2:$O$255,11,FALSE),VLOOKUP(LEFT(AA68,2),IBAN!$C$2:$O$255,12,FALSE)),""),""),"IBAN is incorrect"))</f>
        <v/>
      </c>
      <c r="AA68" s="152" t="str">
        <f t="shared" ca="1" si="7"/>
        <v/>
      </c>
      <c r="AB68" s="152" t="str">
        <f t="shared" ca="1" si="8"/>
        <v/>
      </c>
      <c r="AC68" s="143"/>
      <c r="AD68" s="342" t="str">
        <f ca="1">IF(OFFSET(U68,0,3)="","",IFERROR(IF(VLOOKUP(OFFSET(U68,0,3),IBAN!$A$3:$S$255,19,FALSE)="Y",CONCATENATE(BG68,BH68),IF(VLOOKUP(OFFSET(U68,0,3),IBAN!$A$3:$X$255,24,FALSE)="","",VLOOKUP(OFFSET(U68,0,3),IBAN!$A$3:$X$255,24,FALSE))),""))</f>
        <v/>
      </c>
      <c r="AE68" s="143"/>
      <c r="AF68" s="143"/>
      <c r="AG68" s="147"/>
      <c r="AH68" s="149"/>
      <c r="AI68" s="145" t="str">
        <f>IF('Supplier Details'!AS68="","",'Supplier Details'!AS68)</f>
        <v/>
      </c>
      <c r="AJ68" s="145"/>
      <c r="AK68" s="343" t="str">
        <f ca="1">IFERROR(IF(OFFSET(U68,0,3)="","",IF(ISBLANK(VLOOKUP(OFFSET(U68,0,3),IBAN!$A$3:$AC$255,27,FALSE)),"",VLOOKUP(OFFSET(U68,0,3),IBAN!$A$3:$AC$255,27,FALSE))),"")</f>
        <v/>
      </c>
      <c r="AL68" s="147" t="str">
        <f ca="1">IFERROR(IF(OFFSET(U68,0,3)="","",IF(ISBLANK(VLOOKUP(OFFSET(U68,0,3),IBAN!$A$3:$AC$255,28,FALSE)),"",VLOOKUP(OFFSET(U68,0,3),IBAN!$A$3:$AC$255,28,FALSE))),"")</f>
        <v/>
      </c>
      <c r="AM68" s="143"/>
      <c r="AN68" s="147"/>
      <c r="AO68" s="147"/>
      <c r="AP68" s="344" t="str">
        <f ca="1">IF(AA68="","",IFERROR(MID(AA68,VLOOKUP(LEFT(AA68,2),IBAN!$C$2:$Q$255,14,FALSE),VLOOKUP(LEFT(AA68,2),IBAN!$C$2:$Q$255,15,FALSE)),""))</f>
        <v/>
      </c>
      <c r="AQ68" s="150"/>
      <c r="AR68" s="151"/>
      <c r="AS68" s="344"/>
      <c r="AT68" s="152" t="str">
        <f t="shared" ca="1" si="9"/>
        <v/>
      </c>
      <c r="AU68" s="152" t="str">
        <f t="shared" ca="1" si="10"/>
        <v/>
      </c>
      <c r="AV68" s="136"/>
      <c r="AW68" s="210"/>
      <c r="AX68" s="150" t="str">
        <f t="shared" si="11"/>
        <v/>
      </c>
      <c r="AY68" s="344"/>
      <c r="AZ68" s="136" t="str">
        <f ca="1">IF(OFFSET(AZ68,0,-12)="","",IFERROR(VLOOKUP(MID(OFFSET(AZ68,0,-12),5,2),Lists!$A$3:$B$256,2,FALSE),"incorrect Swift/BIC"))</f>
        <v/>
      </c>
      <c r="BA68" s="152" t="str">
        <f ca="1">IF(COUNTIF(Lists!A58:A310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68,0,-12),CHAR(32),""),CHAR(33),""),CHAR(34),""),CHAR(35),""),CHAR(36),""),CHAR(37),""),CHAR(38),""),CHAR(39),""),CHAR(40),""),CHAR(41),""),CHAR(42),""),CHAR(43),""),CHAR(44),""),CHAR(45),""),CHAR(46),""),CHAR(47),""),CHAR(58),""),CHAR(59),""),CHAR(60),""),CHAR(61),""),CHAR(62),""),CHAR(63),""),CHAR(64),""),CHAR(91),""),CHAR(92),""),CHAR(93),""),CHAR(94),""),CHAR(95),""),CHAR(96),""),CHAR(123),""),CHAR(124),""),CHAR(125),""),CHAR(126),""),CHAR(150),""),CHAR(160),""))),"")</f>
        <v/>
      </c>
      <c r="BB68" s="152" t="str">
        <f ca="1">IF(BA68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68,0,-13),CHAR(32),""),CHAR(33),""),CHAR(34),""),CHAR(35),""),CHAR(36),""),CHAR(37),""),CHAR(38),""),CHAR(39),""),CHAR(40),""),CHAR(41),""),CHAR(42),""),CHAR(43),""),CHAR(44),""),CHAR(45),""),CHAR(46),""),CHAR(47),""),CHAR(58),""),CHAR(59),""),CHAR(60),""),CHAR(61),""),CHAR(62),""),CHAR(63),""),CHAR(64),""),CHAR(91),""),CHAR(92),""),CHAR(93),""),CHAR(94),""),CHAR(95),""),CHAR(96),""),CHAR(123),""),CHAR(124),""),CHAR(125),""),CHAR(126),""),CHAR(150),""),CHAR(160),""))),
IFERROR(IF(VLOOKUP(LEFT(BA68,2),IBAN!$C$2:$O$255,13,FALSE)=LEN(BA68),IFERROR(MID(BA68,VLOOKUP(LEFT(BA68,2),IBAN!$C$2:$O$255,11,FALSE),VLOOKUP(LEFT(BA68,2),IBAN!$C$2:$O$255,12,FALSE)),""),"IBAN is incorrect"),"IBAN is incorrect"))</f>
        <v/>
      </c>
      <c r="BC68" s="210"/>
      <c r="BD68" s="136"/>
      <c r="BE68" s="136"/>
      <c r="BF68" s="152" t="str">
        <f t="shared" ca="1" si="12"/>
        <v/>
      </c>
      <c r="BG68" s="345" t="str">
        <f ca="1">IF(OFFSET(U68,0,3)="","",IFERROR(
IF(VLOOKUP(OFFSET(U68,0,3),IBAN!$A$3:$S$255,19,FALSE)="Y",
  IF(VLOOKUP(OFFSET(U68,0,3),IBAN!$A$3:$C$255,2,FALSE)="Y",
      IF(AA68="","",IF(VLOOKUP(LEFT(AA68,2),IBAN!$C$2:$O$255,13,FALSE)=LEN(AA68),MID(AA68,VLOOKUP(LEFT(AA68,2),IBAN!$C$2:$O$255,6,FALSE),VLOOKUP(LEFT(AA68,2),IBAN!$C$2:$O$255,7,FALSE)),"IBAN is incorrect")),
      IF(AB68="","",MID(AB68,VLOOKUP(OFFSET(U68,0,3), IBAN!$A$3:$O$255,8,FALSE), VLOOKUP(OFFSET(U68,0,3), IBAN!$A$3:$O$255,9,FALSE)))),
  MID(UPPER(CLEAN(SUBSTITUTE(SUBSTITUTE(SUBSTITUTE(SUBSTITUTE(SUBSTITUTE(SUBSTITUTE(SUBSTITUTE(SUBSTITUTE(SUBSTITUTE(SUBSTITUTE(OFFSET(U68,0,9)," ",""),"-",""),"–",""),".",""),"/",""),"_",""),"&amp;",""),"+",""),":",""),";",""))),VLOOKUP(OFFSET(U68,0,3),IBAN!$A$3:$W$255,20,FALSE),VLOOKUP(OFFSET(U68,0,3),IBAN!$A$3:$W$255,21,FALSE))),
""))</f>
        <v/>
      </c>
      <c r="BH68" s="152" t="str">
        <f ca="1">IF(OFFSET(U68,0,3)="","",IFERROR(
IF(VLOOKUP(OFFSET(U68,0,3),IBAN!$A$3:$S$255,19,FALSE)="Y",
  IF(VLOOKUP(OFFSET(U68,0,3),IBAN!$A$3:$C$255,2,FALSE)="Y",
      IF(AA68="","",IF(VLOOKUP(LEFT(AA68,2),IBAN!$C$2:$O$255,13,FALSE)=LEN(AA68),MID(AA68,VLOOKUP(LEFT(AA68,2),IBAN!$C$2:$O$255,8,FALSE),VLOOKUP(LEFT(AA68,2),IBAN!$C$2:$O$255,9,FALSE)),"")),
      IF(AB68="","",MID(AB68,VLOOKUP(OFFSET(U68,0,3), IBAN!$A$3:$O$255,10,FALSE), VLOOKUP(OFFSET(U68,0,3), IBAN!$A$3:$O$255,11,FALSE)))),
  IFERROR(MID(UPPER(CLEAN(SUBSTITUTE(SUBSTITUTE(SUBSTITUTE(SUBSTITUTE(SUBSTITUTE(SUBSTITUTE(SUBSTITUTE(SUBSTITUTE(SUBSTITUTE(SUBSTITUTE(OFFSET(U68,0,9)," ",""),"-",""),"–",""),".",""),"/",""),"_",""),"&amp;",""),"+",""),":",""),";",""))),VLOOKUP(OFFSET(U68,0,3),IBAN!$A$3:$W$255,22,FALSE),VLOOKUP(OFFSET(U68,0,3),IBAN!$A$3:$W$255,23,FALSE)),
        UPPER(CLEAN(SUBSTITUTE(SUBSTITUTE(SUBSTITUTE(SUBSTITUTE(SUBSTITUTE(SUBSTITUTE(SUBSTITUTE(SUBSTITUTE(SUBSTITUTE(SUBSTITUTE(OFFSET(U68,0,9)," ",""),"-",""),"–",""),".",""),"/",""),"_",""),"&amp;",""),"+",""),":",""),";",""))))),
""))</f>
        <v/>
      </c>
      <c r="BI68" s="152" t="str">
        <f t="shared" ca="1" si="13"/>
        <v/>
      </c>
      <c r="BJ68" s="152" t="str">
        <f t="shared" ca="1" si="14"/>
        <v/>
      </c>
      <c r="BK68" s="150"/>
      <c r="BL68" s="152" t="str">
        <f t="shared" ca="1" si="15"/>
        <v/>
      </c>
      <c r="BM68" s="152"/>
      <c r="BN68" s="136"/>
      <c r="BO68" s="136"/>
      <c r="BP68" s="152"/>
      <c r="BQ68" s="136"/>
      <c r="BR68" s="136" t="str">
        <f t="shared" ca="1" si="0"/>
        <v/>
      </c>
      <c r="BS68" s="136"/>
      <c r="BT68" s="136"/>
      <c r="BU68" s="136"/>
      <c r="BV68" s="210"/>
      <c r="BW68" s="153"/>
      <c r="BX68" s="153"/>
      <c r="BY68" s="136"/>
      <c r="BZ68" s="136"/>
      <c r="CA68" s="136"/>
      <c r="CB68" s="136"/>
      <c r="CC68" s="136" t="str">
        <f t="shared" ca="1" si="5"/>
        <v/>
      </c>
      <c r="CD68" s="136" t="str">
        <f t="shared" ca="1" si="6"/>
        <v/>
      </c>
      <c r="CE68" s="210"/>
      <c r="CF68" s="136" t="str">
        <f t="shared" ca="1" si="16"/>
        <v/>
      </c>
      <c r="CG68" s="136" t="str">
        <f t="shared" ca="1" si="17"/>
        <v/>
      </c>
      <c r="CH68" s="136"/>
      <c r="CI68" s="526" t="str">
        <f ca="1">IF(AA68="","",IFERROR(IF(VLOOKUP(LEFT(AA68,2),IBAN!$C$2:$O$255,13,FALSE)=LEN(AA68),IF(MOD(CONCATENATE(MOD(CONCATENATE(MOD(CONCATENATE(MOD(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68, LEN(AA68) - 4) &amp; LEFT(AA68,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68, LEN(AA68) - 4) &amp; LEFT(AA68,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68, LEN(AA68) - 4) &amp; LEFT(AA68,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68, LEN(AA68) - 4) &amp; LEFT(AA68, 4)),"A",10),"B",11),"C",12),"D",13),"E",14),"F",15),"G",16),"H",17),"I",18),"J",19),"K",20),"L",21),"M",22),"N",23),"O",24),"P",25),"Q",26),"R",27),"S",28),"T",29),"U",30),"V",31),"W",32),"X",33),"Y",34),"Z",35),39,12)),97)=1,"GOOD","BAD"),"Length incorrect"),"BAD"))</f>
        <v/>
      </c>
      <c r="CJ68" s="526" t="str">
        <f ca="1">IF(OR(AA68="",OFFSET(U68,0,3)=""),"",IF(SUMPRODUCT(--(ISNUMBER(SEARCH(Colonies,OFFSET(U68,0,3))))),"",IFERROR(IF(INDEX(IBAN!$A$3:$A$255,MATCH(LEFT(AA68,2),IBAN!$C$3:$C$255,0))=OFFSET(U68,0,3),"GOOD","BAD"),"BAD")))</f>
        <v/>
      </c>
      <c r="CK68" s="526" t="str">
        <f ca="1">IF(AB68="","",IFERROR(IF(VLOOKUP(OFFSET(U68,0,3),IBAN!$A$2:$N$255,14,FALSE)="","no criteria",IF(VLOOKUP(OFFSET(U68,0,3),IBAN!$A$2:$N$255,14,FALSE)=LEN(AB68),"GOOD",IF(OR(CO68="GOOD",CP68="GOOD"),"GOOD","BAD"))),""))</f>
        <v/>
      </c>
      <c r="CL68" s="527" t="str">
        <f ca="1">IF(BA68="","",IFERROR(IF(VLOOKUP(LEFT(BA68,2),IBAN!$C$2:$O$255,13,FALSE)=LEN(BA68),IF(MOD(CONCATENATE(MOD(CONCATENATE(MOD(CONCATENATE(MOD(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68, LEN(BA68) - 4) &amp; LEFT(BA68,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68, LEN(BA68) - 4) &amp; LEFT(BA68,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68, LEN(BA68) - 4) &amp; LEFT(BA68,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68, LEN(BA68) - 4) &amp; LEFT(BA68, 4)),"A",10),"B",11),"C",12),"D",13),"E",14),"F",15),"G",16),"H",17),"I",18),"J",19),"K",20),"L",21),"M",22),"N",23),"O",24),"P",25),"Q",26),"R",27),"S",28),"T",29),"U",30),"V",31),"W",32),"X",33),"Y",34),"Z",35),39,12)),97)=1,"GOOD","BAD"),"BAD"),"BAD"))</f>
        <v/>
      </c>
      <c r="CM68" s="527" t="str">
        <f ca="1">IF(OR(BA68="",AZ68=""),"",IF(SUMPRODUCT(--(ISNUMBER(SEARCH(Colonies,AZ68)))),"",IFERROR(IF(INDEX(IBAN!$A$3:$A$255,MATCH(LEFT(BA68,2),IBAN!$C$3:$C$255,0))=AZ68,"GOOD","BAD"),"BAD")))</f>
        <v/>
      </c>
      <c r="CN68" s="527" t="str">
        <f ca="1">IF(BB68="","",IFERROR(IF(VLOOKUP(AZ68,IBAN!$A$2:$N$255,14,FALSE)="","no criteria",IF(VLOOKUP(AZ68,IBAN!$A$2:$N$255,14,FALSE)=LEN(BB68),"GOOD","BAD")),""))</f>
        <v/>
      </c>
      <c r="CO68" s="526" t="str">
        <f t="shared" ca="1" si="18"/>
        <v/>
      </c>
      <c r="CP68" s="526" t="str">
        <f t="shared" ca="1" si="19"/>
        <v/>
      </c>
      <c r="CQ68" s="346"/>
      <c r="CR68" s="539"/>
    </row>
    <row r="69" spans="1:96" s="541" customFormat="1" x14ac:dyDescent="0.2">
      <c r="A69" s="534"/>
      <c r="B69" s="534"/>
      <c r="C69" s="534"/>
      <c r="D69" s="534"/>
      <c r="E69" s="534"/>
      <c r="F69" s="534"/>
      <c r="G69" s="155"/>
      <c r="H69" s="141" t="str">
        <f>IF('Supplier Details'!I69="","",'Supplier Details'!I69)</f>
        <v/>
      </c>
      <c r="I69" s="141"/>
      <c r="J69" s="142" t="str">
        <f>IF('Supplier Details'!K69="","",'Supplier Details'!K69)</f>
        <v/>
      </c>
      <c r="K69" s="143" t="str">
        <f ca="1">IF(OFFSET('Supplier Details'!J69,0,2)="","",UPPER(OFFSET('Supplier Details'!J69,0,2)))</f>
        <v/>
      </c>
      <c r="L69" s="142" t="str">
        <f ca="1">IF(OFFSET('Supplier Details'!J69,0,3)="","",OFFSET('Supplier Details'!J69,0,3))</f>
        <v/>
      </c>
      <c r="M69" s="341"/>
      <c r="N69" s="141"/>
      <c r="O69" s="142" t="str">
        <f>IF('Supplier Details'!Y69="","",'Supplier Details'!Y69)</f>
        <v/>
      </c>
      <c r="P69" s="129" t="str">
        <f ca="1">IF(OFFSET('Supplier Details'!X69,0,4)="","",OFFSET('Supplier Details'!X69,0,4))</f>
        <v/>
      </c>
      <c r="Q69" s="129" t="str">
        <f>IF('Supplier Details'!V69="","",'Supplier Details'!V69)</f>
        <v/>
      </c>
      <c r="R69" s="129" t="str">
        <f ca="1">IF(OFFSET('Supplier Details'!X69,0,6)="","",OFFSET('Supplier Details'!X69,0,6))</f>
        <v/>
      </c>
      <c r="S69" s="144" t="str">
        <f>IF('Supplier Details'!AA69="","",'Supplier Details'!AA69)</f>
        <v/>
      </c>
      <c r="T69" s="341"/>
      <c r="U69" s="145"/>
      <c r="V69" s="149"/>
      <c r="W69" s="149"/>
      <c r="X69" s="129" t="str">
        <f t="shared" ca="1" si="4"/>
        <v/>
      </c>
      <c r="Y69" s="147"/>
      <c r="Z69" s="147" t="str">
        <f ca="1">IF(AA69="","",IFERROR(IF(VLOOKUP(LEFT(AA69,2),IBAN!$C$2:$O$255,13,FALSE)=LEN(AA69),IFERROR(MID(AA69,VLOOKUP(LEFT(AA69,2),IBAN!$C$2:$O$255,11,FALSE),VLOOKUP(LEFT(AA69,2),IBAN!$C$2:$O$255,12,FALSE)),""),""),"IBAN is incorrect"))</f>
        <v/>
      </c>
      <c r="AA69" s="152" t="str">
        <f t="shared" ca="1" si="7"/>
        <v/>
      </c>
      <c r="AB69" s="152" t="str">
        <f t="shared" ca="1" si="8"/>
        <v/>
      </c>
      <c r="AC69" s="143"/>
      <c r="AD69" s="342" t="str">
        <f ca="1">IF(OFFSET(U69,0,3)="","",IFERROR(IF(VLOOKUP(OFFSET(U69,0,3),IBAN!$A$3:$S$255,19,FALSE)="Y",CONCATENATE(BG69,BH69),IF(VLOOKUP(OFFSET(U69,0,3),IBAN!$A$3:$X$255,24,FALSE)="","",VLOOKUP(OFFSET(U69,0,3),IBAN!$A$3:$X$255,24,FALSE))),""))</f>
        <v/>
      </c>
      <c r="AE69" s="143"/>
      <c r="AF69" s="143"/>
      <c r="AG69" s="147"/>
      <c r="AH69" s="149"/>
      <c r="AI69" s="145" t="str">
        <f>IF('Supplier Details'!AS69="","",'Supplier Details'!AS69)</f>
        <v/>
      </c>
      <c r="AJ69" s="145"/>
      <c r="AK69" s="343" t="str">
        <f ca="1">IFERROR(IF(OFFSET(U69,0,3)="","",IF(ISBLANK(VLOOKUP(OFFSET(U69,0,3),IBAN!$A$3:$AC$255,27,FALSE)),"",VLOOKUP(OFFSET(U69,0,3),IBAN!$A$3:$AC$255,27,FALSE))),"")</f>
        <v/>
      </c>
      <c r="AL69" s="147" t="str">
        <f ca="1">IFERROR(IF(OFFSET(U69,0,3)="","",IF(ISBLANK(VLOOKUP(OFFSET(U69,0,3),IBAN!$A$3:$AC$255,28,FALSE)),"",VLOOKUP(OFFSET(U69,0,3),IBAN!$A$3:$AC$255,28,FALSE))),"")</f>
        <v/>
      </c>
      <c r="AM69" s="143"/>
      <c r="AN69" s="147"/>
      <c r="AO69" s="147"/>
      <c r="AP69" s="344" t="str">
        <f ca="1">IF(AA69="","",IFERROR(MID(AA69,VLOOKUP(LEFT(AA69,2),IBAN!$C$2:$Q$255,14,FALSE),VLOOKUP(LEFT(AA69,2),IBAN!$C$2:$Q$255,15,FALSE)),""))</f>
        <v/>
      </c>
      <c r="AQ69" s="150"/>
      <c r="AR69" s="151"/>
      <c r="AS69" s="344"/>
      <c r="AT69" s="152" t="str">
        <f t="shared" ca="1" si="9"/>
        <v/>
      </c>
      <c r="AU69" s="152" t="str">
        <f t="shared" ca="1" si="10"/>
        <v/>
      </c>
      <c r="AV69" s="136"/>
      <c r="AW69" s="210"/>
      <c r="AX69" s="150" t="str">
        <f t="shared" si="11"/>
        <v/>
      </c>
      <c r="AY69" s="344"/>
      <c r="AZ69" s="136" t="str">
        <f ca="1">IF(OFFSET(AZ69,0,-12)="","",IFERROR(VLOOKUP(MID(OFFSET(AZ69,0,-12),5,2),Lists!$A$3:$B$256,2,FALSE),"incorrect Swift/BIC"))</f>
        <v/>
      </c>
      <c r="BA69" s="152" t="str">
        <f ca="1">IF(COUNTIF(Lists!A59:A311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69,0,-12),CHAR(32),""),CHAR(33),""),CHAR(34),""),CHAR(35),""),CHAR(36),""),CHAR(37),""),CHAR(38),""),CHAR(39),""),CHAR(40),""),CHAR(41),""),CHAR(42),""),CHAR(43),""),CHAR(44),""),CHAR(45),""),CHAR(46),""),CHAR(47),""),CHAR(58),""),CHAR(59),""),CHAR(60),""),CHAR(61),""),CHAR(62),""),CHAR(63),""),CHAR(64),""),CHAR(91),""),CHAR(92),""),CHAR(93),""),CHAR(94),""),CHAR(95),""),CHAR(96),""),CHAR(123),""),CHAR(124),""),CHAR(125),""),CHAR(126),""),CHAR(150),""),CHAR(160),""))),"")</f>
        <v/>
      </c>
      <c r="BB69" s="152" t="str">
        <f ca="1">IF(BA69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69,0,-13),CHAR(32),""),CHAR(33),""),CHAR(34),""),CHAR(35),""),CHAR(36),""),CHAR(37),""),CHAR(38),""),CHAR(39),""),CHAR(40),""),CHAR(41),""),CHAR(42),""),CHAR(43),""),CHAR(44),""),CHAR(45),""),CHAR(46),""),CHAR(47),""),CHAR(58),""),CHAR(59),""),CHAR(60),""),CHAR(61),""),CHAR(62),""),CHAR(63),""),CHAR(64),""),CHAR(91),""),CHAR(92),""),CHAR(93),""),CHAR(94),""),CHAR(95),""),CHAR(96),""),CHAR(123),""),CHAR(124),""),CHAR(125),""),CHAR(126),""),CHAR(150),""),CHAR(160),""))),
IFERROR(IF(VLOOKUP(LEFT(BA69,2),IBAN!$C$2:$O$255,13,FALSE)=LEN(BA69),IFERROR(MID(BA69,VLOOKUP(LEFT(BA69,2),IBAN!$C$2:$O$255,11,FALSE),VLOOKUP(LEFT(BA69,2),IBAN!$C$2:$O$255,12,FALSE)),""),"IBAN is incorrect"),"IBAN is incorrect"))</f>
        <v/>
      </c>
      <c r="BC69" s="210"/>
      <c r="BD69" s="136"/>
      <c r="BE69" s="136"/>
      <c r="BF69" s="152" t="str">
        <f t="shared" ca="1" si="12"/>
        <v/>
      </c>
      <c r="BG69" s="345" t="str">
        <f ca="1">IF(OFFSET(U69,0,3)="","",IFERROR(
IF(VLOOKUP(OFFSET(U69,0,3),IBAN!$A$3:$S$255,19,FALSE)="Y",
  IF(VLOOKUP(OFFSET(U69,0,3),IBAN!$A$3:$C$255,2,FALSE)="Y",
      IF(AA69="","",IF(VLOOKUP(LEFT(AA69,2),IBAN!$C$2:$O$255,13,FALSE)=LEN(AA69),MID(AA69,VLOOKUP(LEFT(AA69,2),IBAN!$C$2:$O$255,6,FALSE),VLOOKUP(LEFT(AA69,2),IBAN!$C$2:$O$255,7,FALSE)),"IBAN is incorrect")),
      IF(AB69="","",MID(AB69,VLOOKUP(OFFSET(U69,0,3), IBAN!$A$3:$O$255,8,FALSE), VLOOKUP(OFFSET(U69,0,3), IBAN!$A$3:$O$255,9,FALSE)))),
  MID(UPPER(CLEAN(SUBSTITUTE(SUBSTITUTE(SUBSTITUTE(SUBSTITUTE(SUBSTITUTE(SUBSTITUTE(SUBSTITUTE(SUBSTITUTE(SUBSTITUTE(SUBSTITUTE(OFFSET(U69,0,9)," ",""),"-",""),"–",""),".",""),"/",""),"_",""),"&amp;",""),"+",""),":",""),";",""))),VLOOKUP(OFFSET(U69,0,3),IBAN!$A$3:$W$255,20,FALSE),VLOOKUP(OFFSET(U69,0,3),IBAN!$A$3:$W$255,21,FALSE))),
""))</f>
        <v/>
      </c>
      <c r="BH69" s="152" t="str">
        <f ca="1">IF(OFFSET(U69,0,3)="","",IFERROR(
IF(VLOOKUP(OFFSET(U69,0,3),IBAN!$A$3:$S$255,19,FALSE)="Y",
  IF(VLOOKUP(OFFSET(U69,0,3),IBAN!$A$3:$C$255,2,FALSE)="Y",
      IF(AA69="","",IF(VLOOKUP(LEFT(AA69,2),IBAN!$C$2:$O$255,13,FALSE)=LEN(AA69),MID(AA69,VLOOKUP(LEFT(AA69,2),IBAN!$C$2:$O$255,8,FALSE),VLOOKUP(LEFT(AA69,2),IBAN!$C$2:$O$255,9,FALSE)),"")),
      IF(AB69="","",MID(AB69,VLOOKUP(OFFSET(U69,0,3), IBAN!$A$3:$O$255,10,FALSE), VLOOKUP(OFFSET(U69,0,3), IBAN!$A$3:$O$255,11,FALSE)))),
  IFERROR(MID(UPPER(CLEAN(SUBSTITUTE(SUBSTITUTE(SUBSTITUTE(SUBSTITUTE(SUBSTITUTE(SUBSTITUTE(SUBSTITUTE(SUBSTITUTE(SUBSTITUTE(SUBSTITUTE(OFFSET(U69,0,9)," ",""),"-",""),"–",""),".",""),"/",""),"_",""),"&amp;",""),"+",""),":",""),";",""))),VLOOKUP(OFFSET(U69,0,3),IBAN!$A$3:$W$255,22,FALSE),VLOOKUP(OFFSET(U69,0,3),IBAN!$A$3:$W$255,23,FALSE)),
        UPPER(CLEAN(SUBSTITUTE(SUBSTITUTE(SUBSTITUTE(SUBSTITUTE(SUBSTITUTE(SUBSTITUTE(SUBSTITUTE(SUBSTITUTE(SUBSTITUTE(SUBSTITUTE(OFFSET(U69,0,9)," ",""),"-",""),"–",""),".",""),"/",""),"_",""),"&amp;",""),"+",""),":",""),";",""))))),
""))</f>
        <v/>
      </c>
      <c r="BI69" s="152" t="str">
        <f t="shared" ca="1" si="13"/>
        <v/>
      </c>
      <c r="BJ69" s="152" t="str">
        <f t="shared" ca="1" si="14"/>
        <v/>
      </c>
      <c r="BK69" s="150"/>
      <c r="BL69" s="152" t="str">
        <f t="shared" ca="1" si="15"/>
        <v/>
      </c>
      <c r="BM69" s="152"/>
      <c r="BN69" s="136"/>
      <c r="BO69" s="136"/>
      <c r="BP69" s="152"/>
      <c r="BQ69" s="136"/>
      <c r="BR69" s="136" t="str">
        <f t="shared" ca="1" si="0"/>
        <v/>
      </c>
      <c r="BS69" s="136"/>
      <c r="BT69" s="136"/>
      <c r="BU69" s="136"/>
      <c r="BV69" s="210"/>
      <c r="BW69" s="153"/>
      <c r="BX69" s="153"/>
      <c r="BY69" s="136"/>
      <c r="BZ69" s="136"/>
      <c r="CA69" s="136"/>
      <c r="CB69" s="136"/>
      <c r="CC69" s="136" t="str">
        <f t="shared" ca="1" si="5"/>
        <v/>
      </c>
      <c r="CD69" s="136" t="str">
        <f t="shared" ca="1" si="6"/>
        <v/>
      </c>
      <c r="CE69" s="210"/>
      <c r="CF69" s="136" t="str">
        <f t="shared" ca="1" si="16"/>
        <v/>
      </c>
      <c r="CG69" s="136" t="str">
        <f t="shared" ca="1" si="17"/>
        <v/>
      </c>
      <c r="CH69" s="136"/>
      <c r="CI69" s="526" t="str">
        <f ca="1">IF(AA69="","",IFERROR(IF(VLOOKUP(LEFT(AA69,2),IBAN!$C$2:$O$255,13,FALSE)=LEN(AA69),IF(MOD(CONCATENATE(MOD(CONCATENATE(MOD(CONCATENATE(MOD(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69, LEN(AA69) - 4) &amp; LEFT(AA69,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69, LEN(AA69) - 4) &amp; LEFT(AA69,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69, LEN(AA69) - 4) &amp; LEFT(AA69,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69, LEN(AA69) - 4) &amp; LEFT(AA69, 4)),"A",10),"B",11),"C",12),"D",13),"E",14),"F",15),"G",16),"H",17),"I",18),"J",19),"K",20),"L",21),"M",22),"N",23),"O",24),"P",25),"Q",26),"R",27),"S",28),"T",29),"U",30),"V",31),"W",32),"X",33),"Y",34),"Z",35),39,12)),97)=1,"GOOD","BAD"),"Length incorrect"),"BAD"))</f>
        <v/>
      </c>
      <c r="CJ69" s="526" t="str">
        <f ca="1">IF(OR(AA69="",OFFSET(U69,0,3)=""),"",IF(SUMPRODUCT(--(ISNUMBER(SEARCH(Colonies,OFFSET(U69,0,3))))),"",IFERROR(IF(INDEX(IBAN!$A$3:$A$255,MATCH(LEFT(AA69,2),IBAN!$C$3:$C$255,0))=OFFSET(U69,0,3),"GOOD","BAD"),"BAD")))</f>
        <v/>
      </c>
      <c r="CK69" s="526" t="str">
        <f ca="1">IF(AB69="","",IFERROR(IF(VLOOKUP(OFFSET(U69,0,3),IBAN!$A$2:$N$255,14,FALSE)="","no criteria",IF(VLOOKUP(OFFSET(U69,0,3),IBAN!$A$2:$N$255,14,FALSE)=LEN(AB69),"GOOD",IF(OR(CO69="GOOD",CP69="GOOD"),"GOOD","BAD"))),""))</f>
        <v/>
      </c>
      <c r="CL69" s="527" t="str">
        <f ca="1">IF(BA69="","",IFERROR(IF(VLOOKUP(LEFT(BA69,2),IBAN!$C$2:$O$255,13,FALSE)=LEN(BA69),IF(MOD(CONCATENATE(MOD(CONCATENATE(MOD(CONCATENATE(MOD(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69, LEN(BA69) - 4) &amp; LEFT(BA69,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69, LEN(BA69) - 4) &amp; LEFT(BA69,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69, LEN(BA69) - 4) &amp; LEFT(BA69,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69, LEN(BA69) - 4) &amp; LEFT(BA69, 4)),"A",10),"B",11),"C",12),"D",13),"E",14),"F",15),"G",16),"H",17),"I",18),"J",19),"K",20),"L",21),"M",22),"N",23),"O",24),"P",25),"Q",26),"R",27),"S",28),"T",29),"U",30),"V",31),"W",32),"X",33),"Y",34),"Z",35),39,12)),97)=1,"GOOD","BAD"),"BAD"),"BAD"))</f>
        <v/>
      </c>
      <c r="CM69" s="527" t="str">
        <f ca="1">IF(OR(BA69="",AZ69=""),"",IF(SUMPRODUCT(--(ISNUMBER(SEARCH(Colonies,AZ69)))),"",IFERROR(IF(INDEX(IBAN!$A$3:$A$255,MATCH(LEFT(BA69,2),IBAN!$C$3:$C$255,0))=AZ69,"GOOD","BAD"),"BAD")))</f>
        <v/>
      </c>
      <c r="CN69" s="527" t="str">
        <f ca="1">IF(BB69="","",IFERROR(IF(VLOOKUP(AZ69,IBAN!$A$2:$N$255,14,FALSE)="","no criteria",IF(VLOOKUP(AZ69,IBAN!$A$2:$N$255,14,FALSE)=LEN(BB69),"GOOD","BAD")),""))</f>
        <v/>
      </c>
      <c r="CO69" s="526" t="str">
        <f t="shared" ca="1" si="18"/>
        <v/>
      </c>
      <c r="CP69" s="526" t="str">
        <f t="shared" ca="1" si="19"/>
        <v/>
      </c>
      <c r="CQ69" s="346"/>
      <c r="CR69" s="539"/>
    </row>
    <row r="70" spans="1:96" s="541" customFormat="1" x14ac:dyDescent="0.2">
      <c r="A70" s="534"/>
      <c r="B70" s="534"/>
      <c r="C70" s="534"/>
      <c r="D70" s="534"/>
      <c r="E70" s="534"/>
      <c r="F70" s="534"/>
      <c r="G70" s="155"/>
      <c r="H70" s="141" t="str">
        <f>IF('Supplier Details'!I70="","",'Supplier Details'!I70)</f>
        <v/>
      </c>
      <c r="I70" s="141"/>
      <c r="J70" s="142" t="str">
        <f>IF('Supplier Details'!K70="","",'Supplier Details'!K70)</f>
        <v/>
      </c>
      <c r="K70" s="143" t="str">
        <f ca="1">IF(OFFSET('Supplier Details'!J70,0,2)="","",UPPER(OFFSET('Supplier Details'!J70,0,2)))</f>
        <v/>
      </c>
      <c r="L70" s="142" t="str">
        <f ca="1">IF(OFFSET('Supplier Details'!J70,0,3)="","",OFFSET('Supplier Details'!J70,0,3))</f>
        <v/>
      </c>
      <c r="M70" s="341"/>
      <c r="N70" s="141"/>
      <c r="O70" s="142" t="str">
        <f>IF('Supplier Details'!Y70="","",'Supplier Details'!Y70)</f>
        <v/>
      </c>
      <c r="P70" s="129" t="str">
        <f ca="1">IF(OFFSET('Supplier Details'!X70,0,4)="","",OFFSET('Supplier Details'!X70,0,4))</f>
        <v/>
      </c>
      <c r="Q70" s="129" t="str">
        <f>IF('Supplier Details'!V70="","",'Supplier Details'!V70)</f>
        <v/>
      </c>
      <c r="R70" s="129" t="str">
        <f ca="1">IF(OFFSET('Supplier Details'!X70,0,6)="","",OFFSET('Supplier Details'!X70,0,6))</f>
        <v/>
      </c>
      <c r="S70" s="144" t="str">
        <f>IF('Supplier Details'!AA70="","",'Supplier Details'!AA70)</f>
        <v/>
      </c>
      <c r="T70" s="341"/>
      <c r="U70" s="145"/>
      <c r="V70" s="149"/>
      <c r="W70" s="149"/>
      <c r="X70" s="129" t="str">
        <f t="shared" ca="1" si="4"/>
        <v/>
      </c>
      <c r="Y70" s="147"/>
      <c r="Z70" s="147" t="str">
        <f ca="1">IF(AA70="","",IFERROR(IF(VLOOKUP(LEFT(AA70,2),IBAN!$C$2:$O$255,13,FALSE)=LEN(AA70),IFERROR(MID(AA70,VLOOKUP(LEFT(AA70,2),IBAN!$C$2:$O$255,11,FALSE),VLOOKUP(LEFT(AA70,2),IBAN!$C$2:$O$255,12,FALSE)),""),""),"IBAN is incorrect"))</f>
        <v/>
      </c>
      <c r="AA70" s="152" t="str">
        <f t="shared" ca="1" si="7"/>
        <v/>
      </c>
      <c r="AB70" s="152" t="str">
        <f t="shared" ca="1" si="8"/>
        <v/>
      </c>
      <c r="AC70" s="143"/>
      <c r="AD70" s="342" t="str">
        <f ca="1">IF(OFFSET(U70,0,3)="","",IFERROR(IF(VLOOKUP(OFFSET(U70,0,3),IBAN!$A$3:$S$255,19,FALSE)="Y",CONCATENATE(BG70,BH70),IF(VLOOKUP(OFFSET(U70,0,3),IBAN!$A$3:$X$255,24,FALSE)="","",VLOOKUP(OFFSET(U70,0,3),IBAN!$A$3:$X$255,24,FALSE))),""))</f>
        <v/>
      </c>
      <c r="AE70" s="143"/>
      <c r="AF70" s="143"/>
      <c r="AG70" s="147"/>
      <c r="AH70" s="149"/>
      <c r="AI70" s="145" t="str">
        <f>IF('Supplier Details'!AS70="","",'Supplier Details'!AS70)</f>
        <v/>
      </c>
      <c r="AJ70" s="145"/>
      <c r="AK70" s="343" t="str">
        <f ca="1">IFERROR(IF(OFFSET(U70,0,3)="","",IF(ISBLANK(VLOOKUP(OFFSET(U70,0,3),IBAN!$A$3:$AC$255,27,FALSE)),"",VLOOKUP(OFFSET(U70,0,3),IBAN!$A$3:$AC$255,27,FALSE))),"")</f>
        <v/>
      </c>
      <c r="AL70" s="147" t="str">
        <f ca="1">IFERROR(IF(OFFSET(U70,0,3)="","",IF(ISBLANK(VLOOKUP(OFFSET(U70,0,3),IBAN!$A$3:$AC$255,28,FALSE)),"",VLOOKUP(OFFSET(U70,0,3),IBAN!$A$3:$AC$255,28,FALSE))),"")</f>
        <v/>
      </c>
      <c r="AM70" s="143"/>
      <c r="AN70" s="147"/>
      <c r="AO70" s="147"/>
      <c r="AP70" s="344" t="str">
        <f ca="1">IF(AA70="","",IFERROR(MID(AA70,VLOOKUP(LEFT(AA70,2),IBAN!$C$2:$Q$255,14,FALSE),VLOOKUP(LEFT(AA70,2),IBAN!$C$2:$Q$255,15,FALSE)),""))</f>
        <v/>
      </c>
      <c r="AQ70" s="150"/>
      <c r="AR70" s="151"/>
      <c r="AS70" s="344"/>
      <c r="AT70" s="152" t="str">
        <f t="shared" ca="1" si="9"/>
        <v/>
      </c>
      <c r="AU70" s="152" t="str">
        <f t="shared" ca="1" si="10"/>
        <v/>
      </c>
      <c r="AV70" s="136"/>
      <c r="AW70" s="210"/>
      <c r="AX70" s="150" t="str">
        <f t="shared" si="11"/>
        <v/>
      </c>
      <c r="AY70" s="344"/>
      <c r="AZ70" s="136" t="str">
        <f ca="1">IF(OFFSET(AZ70,0,-12)="","",IFERROR(VLOOKUP(MID(OFFSET(AZ70,0,-12),5,2),Lists!$A$3:$B$256,2,FALSE),"incorrect Swift/BIC"))</f>
        <v/>
      </c>
      <c r="BA70" s="152" t="str">
        <f ca="1">IF(COUNTIF(Lists!A60:A312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70,0,-12),CHAR(32),""),CHAR(33),""),CHAR(34),""),CHAR(35),""),CHAR(36),""),CHAR(37),""),CHAR(38),""),CHAR(39),""),CHAR(40),""),CHAR(41),""),CHAR(42),""),CHAR(43),""),CHAR(44),""),CHAR(45),""),CHAR(46),""),CHAR(47),""),CHAR(58),""),CHAR(59),""),CHAR(60),""),CHAR(61),""),CHAR(62),""),CHAR(63),""),CHAR(64),""),CHAR(91),""),CHAR(92),""),CHAR(93),""),CHAR(94),""),CHAR(95),""),CHAR(96),""),CHAR(123),""),CHAR(124),""),CHAR(125),""),CHAR(126),""),CHAR(150),""),CHAR(160),""))),"")</f>
        <v/>
      </c>
      <c r="BB70" s="152" t="str">
        <f ca="1">IF(BA70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70,0,-13),CHAR(32),""),CHAR(33),""),CHAR(34),""),CHAR(35),""),CHAR(36),""),CHAR(37),""),CHAR(38),""),CHAR(39),""),CHAR(40),""),CHAR(41),""),CHAR(42),""),CHAR(43),""),CHAR(44),""),CHAR(45),""),CHAR(46),""),CHAR(47),""),CHAR(58),""),CHAR(59),""),CHAR(60),""),CHAR(61),""),CHAR(62),""),CHAR(63),""),CHAR(64),""),CHAR(91),""),CHAR(92),""),CHAR(93),""),CHAR(94),""),CHAR(95),""),CHAR(96),""),CHAR(123),""),CHAR(124),""),CHAR(125),""),CHAR(126),""),CHAR(150),""),CHAR(160),""))),
IFERROR(IF(VLOOKUP(LEFT(BA70,2),IBAN!$C$2:$O$255,13,FALSE)=LEN(BA70),IFERROR(MID(BA70,VLOOKUP(LEFT(BA70,2),IBAN!$C$2:$O$255,11,FALSE),VLOOKUP(LEFT(BA70,2),IBAN!$C$2:$O$255,12,FALSE)),""),"IBAN is incorrect"),"IBAN is incorrect"))</f>
        <v/>
      </c>
      <c r="BC70" s="210"/>
      <c r="BD70" s="136"/>
      <c r="BE70" s="136"/>
      <c r="BF70" s="152" t="str">
        <f t="shared" ca="1" si="12"/>
        <v/>
      </c>
      <c r="BG70" s="345" t="str">
        <f ca="1">IF(OFFSET(U70,0,3)="","",IFERROR(
IF(VLOOKUP(OFFSET(U70,0,3),IBAN!$A$3:$S$255,19,FALSE)="Y",
  IF(VLOOKUP(OFFSET(U70,0,3),IBAN!$A$3:$C$255,2,FALSE)="Y",
      IF(AA70="","",IF(VLOOKUP(LEFT(AA70,2),IBAN!$C$2:$O$255,13,FALSE)=LEN(AA70),MID(AA70,VLOOKUP(LEFT(AA70,2),IBAN!$C$2:$O$255,6,FALSE),VLOOKUP(LEFT(AA70,2),IBAN!$C$2:$O$255,7,FALSE)),"IBAN is incorrect")),
      IF(AB70="","",MID(AB70,VLOOKUP(OFFSET(U70,0,3), IBAN!$A$3:$O$255,8,FALSE), VLOOKUP(OFFSET(U70,0,3), IBAN!$A$3:$O$255,9,FALSE)))),
  MID(UPPER(CLEAN(SUBSTITUTE(SUBSTITUTE(SUBSTITUTE(SUBSTITUTE(SUBSTITUTE(SUBSTITUTE(SUBSTITUTE(SUBSTITUTE(SUBSTITUTE(SUBSTITUTE(OFFSET(U70,0,9)," ",""),"-",""),"–",""),".",""),"/",""),"_",""),"&amp;",""),"+",""),":",""),";",""))),VLOOKUP(OFFSET(U70,0,3),IBAN!$A$3:$W$255,20,FALSE),VLOOKUP(OFFSET(U70,0,3),IBAN!$A$3:$W$255,21,FALSE))),
""))</f>
        <v/>
      </c>
      <c r="BH70" s="152" t="str">
        <f ca="1">IF(OFFSET(U70,0,3)="","",IFERROR(
IF(VLOOKUP(OFFSET(U70,0,3),IBAN!$A$3:$S$255,19,FALSE)="Y",
  IF(VLOOKUP(OFFSET(U70,0,3),IBAN!$A$3:$C$255,2,FALSE)="Y",
      IF(AA70="","",IF(VLOOKUP(LEFT(AA70,2),IBAN!$C$2:$O$255,13,FALSE)=LEN(AA70),MID(AA70,VLOOKUP(LEFT(AA70,2),IBAN!$C$2:$O$255,8,FALSE),VLOOKUP(LEFT(AA70,2),IBAN!$C$2:$O$255,9,FALSE)),"")),
      IF(AB70="","",MID(AB70,VLOOKUP(OFFSET(U70,0,3), IBAN!$A$3:$O$255,10,FALSE), VLOOKUP(OFFSET(U70,0,3), IBAN!$A$3:$O$255,11,FALSE)))),
  IFERROR(MID(UPPER(CLEAN(SUBSTITUTE(SUBSTITUTE(SUBSTITUTE(SUBSTITUTE(SUBSTITUTE(SUBSTITUTE(SUBSTITUTE(SUBSTITUTE(SUBSTITUTE(SUBSTITUTE(OFFSET(U70,0,9)," ",""),"-",""),"–",""),".",""),"/",""),"_",""),"&amp;",""),"+",""),":",""),";",""))),VLOOKUP(OFFSET(U70,0,3),IBAN!$A$3:$W$255,22,FALSE),VLOOKUP(OFFSET(U70,0,3),IBAN!$A$3:$W$255,23,FALSE)),
        UPPER(CLEAN(SUBSTITUTE(SUBSTITUTE(SUBSTITUTE(SUBSTITUTE(SUBSTITUTE(SUBSTITUTE(SUBSTITUTE(SUBSTITUTE(SUBSTITUTE(SUBSTITUTE(OFFSET(U70,0,9)," ",""),"-",""),"–",""),".",""),"/",""),"_",""),"&amp;",""),"+",""),":",""),";",""))))),
""))</f>
        <v/>
      </c>
      <c r="BI70" s="152" t="str">
        <f t="shared" ca="1" si="13"/>
        <v/>
      </c>
      <c r="BJ70" s="152" t="str">
        <f t="shared" ca="1" si="14"/>
        <v/>
      </c>
      <c r="BK70" s="150"/>
      <c r="BL70" s="152" t="str">
        <f t="shared" ca="1" si="15"/>
        <v/>
      </c>
      <c r="BM70" s="152"/>
      <c r="BN70" s="136"/>
      <c r="BO70" s="136"/>
      <c r="BP70" s="152"/>
      <c r="BQ70" s="136"/>
      <c r="BR70" s="136" t="str">
        <f t="shared" ca="1" si="0"/>
        <v/>
      </c>
      <c r="BS70" s="136"/>
      <c r="BT70" s="136"/>
      <c r="BU70" s="136"/>
      <c r="BV70" s="210"/>
      <c r="BW70" s="153"/>
      <c r="BX70" s="153"/>
      <c r="BY70" s="136"/>
      <c r="BZ70" s="136"/>
      <c r="CA70" s="136"/>
      <c r="CB70" s="136"/>
      <c r="CC70" s="136" t="str">
        <f t="shared" ca="1" si="5"/>
        <v/>
      </c>
      <c r="CD70" s="136" t="str">
        <f t="shared" ca="1" si="6"/>
        <v/>
      </c>
      <c r="CE70" s="210"/>
      <c r="CF70" s="136" t="str">
        <f t="shared" ca="1" si="16"/>
        <v/>
      </c>
      <c r="CG70" s="136" t="str">
        <f t="shared" ca="1" si="17"/>
        <v/>
      </c>
      <c r="CH70" s="136"/>
      <c r="CI70" s="526" t="str">
        <f ca="1">IF(AA70="","",IFERROR(IF(VLOOKUP(LEFT(AA70,2),IBAN!$C$2:$O$255,13,FALSE)=LEN(AA70),IF(MOD(CONCATENATE(MOD(CONCATENATE(MOD(CONCATENATE(MOD(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70, LEN(AA70) - 4) &amp; LEFT(AA70,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70, LEN(AA70) - 4) &amp; LEFT(AA70,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70, LEN(AA70) - 4) &amp; LEFT(AA70,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70, LEN(AA70) - 4) &amp; LEFT(AA70, 4)),"A",10),"B",11),"C",12),"D",13),"E",14),"F",15),"G",16),"H",17),"I",18),"J",19),"K",20),"L",21),"M",22),"N",23),"O",24),"P",25),"Q",26),"R",27),"S",28),"T",29),"U",30),"V",31),"W",32),"X",33),"Y",34),"Z",35),39,12)),97)=1,"GOOD","BAD"),"Length incorrect"),"BAD"))</f>
        <v/>
      </c>
      <c r="CJ70" s="526" t="str">
        <f ca="1">IF(OR(AA70="",OFFSET(U70,0,3)=""),"",IF(SUMPRODUCT(--(ISNUMBER(SEARCH(Colonies,OFFSET(U70,0,3))))),"",IFERROR(IF(INDEX(IBAN!$A$3:$A$255,MATCH(LEFT(AA70,2),IBAN!$C$3:$C$255,0))=OFFSET(U70,0,3),"GOOD","BAD"),"BAD")))</f>
        <v/>
      </c>
      <c r="CK70" s="526" t="str">
        <f ca="1">IF(AB70="","",IFERROR(IF(VLOOKUP(OFFSET(U70,0,3),IBAN!$A$2:$N$255,14,FALSE)="","no criteria",IF(VLOOKUP(OFFSET(U70,0,3),IBAN!$A$2:$N$255,14,FALSE)=LEN(AB70),"GOOD",IF(OR(CO70="GOOD",CP70="GOOD"),"GOOD","BAD"))),""))</f>
        <v/>
      </c>
      <c r="CL70" s="527" t="str">
        <f ca="1">IF(BA70="","",IFERROR(IF(VLOOKUP(LEFT(BA70,2),IBAN!$C$2:$O$255,13,FALSE)=LEN(BA70),IF(MOD(CONCATENATE(MOD(CONCATENATE(MOD(CONCATENATE(MOD(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70, LEN(BA70) - 4) &amp; LEFT(BA70,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70, LEN(BA70) - 4) &amp; LEFT(BA70,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70, LEN(BA70) - 4) &amp; LEFT(BA70,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70, LEN(BA70) - 4) &amp; LEFT(BA70, 4)),"A",10),"B",11),"C",12),"D",13),"E",14),"F",15),"G",16),"H",17),"I",18),"J",19),"K",20),"L",21),"M",22),"N",23),"O",24),"P",25),"Q",26),"R",27),"S",28),"T",29),"U",30),"V",31),"W",32),"X",33),"Y",34),"Z",35),39,12)),97)=1,"GOOD","BAD"),"BAD"),"BAD"))</f>
        <v/>
      </c>
      <c r="CM70" s="527" t="str">
        <f ca="1">IF(OR(BA70="",AZ70=""),"",IF(SUMPRODUCT(--(ISNUMBER(SEARCH(Colonies,AZ70)))),"",IFERROR(IF(INDEX(IBAN!$A$3:$A$255,MATCH(LEFT(BA70,2),IBAN!$C$3:$C$255,0))=AZ70,"GOOD","BAD"),"BAD")))</f>
        <v/>
      </c>
      <c r="CN70" s="527" t="str">
        <f ca="1">IF(BB70="","",IFERROR(IF(VLOOKUP(AZ70,IBAN!$A$2:$N$255,14,FALSE)="","no criteria",IF(VLOOKUP(AZ70,IBAN!$A$2:$N$255,14,FALSE)=LEN(BB70),"GOOD","BAD")),""))</f>
        <v/>
      </c>
      <c r="CO70" s="526" t="str">
        <f t="shared" ca="1" si="18"/>
        <v/>
      </c>
      <c r="CP70" s="526" t="str">
        <f t="shared" ca="1" si="19"/>
        <v/>
      </c>
      <c r="CQ70" s="346"/>
      <c r="CR70" s="539"/>
    </row>
    <row r="71" spans="1:96" s="541" customFormat="1" x14ac:dyDescent="0.2">
      <c r="A71" s="534"/>
      <c r="B71" s="534"/>
      <c r="C71" s="534"/>
      <c r="D71" s="534"/>
      <c r="E71" s="534"/>
      <c r="F71" s="534"/>
      <c r="G71" s="155"/>
      <c r="H71" s="141" t="str">
        <f>IF('Supplier Details'!I71="","",'Supplier Details'!I71)</f>
        <v/>
      </c>
      <c r="I71" s="141"/>
      <c r="J71" s="142" t="str">
        <f>IF('Supplier Details'!K71="","",'Supplier Details'!K71)</f>
        <v/>
      </c>
      <c r="K71" s="143" t="str">
        <f ca="1">IF(OFFSET('Supplier Details'!J71,0,2)="","",UPPER(OFFSET('Supplier Details'!J71,0,2)))</f>
        <v/>
      </c>
      <c r="L71" s="142" t="str">
        <f ca="1">IF(OFFSET('Supplier Details'!J71,0,3)="","",OFFSET('Supplier Details'!J71,0,3))</f>
        <v/>
      </c>
      <c r="M71" s="341"/>
      <c r="N71" s="141"/>
      <c r="O71" s="142" t="str">
        <f>IF('Supplier Details'!Y71="","",'Supplier Details'!Y71)</f>
        <v/>
      </c>
      <c r="P71" s="129" t="str">
        <f ca="1">IF(OFFSET('Supplier Details'!X71,0,4)="","",OFFSET('Supplier Details'!X71,0,4))</f>
        <v/>
      </c>
      <c r="Q71" s="129" t="str">
        <f>IF('Supplier Details'!V71="","",'Supplier Details'!V71)</f>
        <v/>
      </c>
      <c r="R71" s="129" t="str">
        <f ca="1">IF(OFFSET('Supplier Details'!X71,0,6)="","",OFFSET('Supplier Details'!X71,0,6))</f>
        <v/>
      </c>
      <c r="S71" s="144" t="str">
        <f>IF('Supplier Details'!AA71="","",'Supplier Details'!AA71)</f>
        <v/>
      </c>
      <c r="T71" s="341"/>
      <c r="U71" s="145"/>
      <c r="V71" s="149"/>
      <c r="W71" s="149"/>
      <c r="X71" s="129" t="str">
        <f t="shared" ca="1" si="4"/>
        <v/>
      </c>
      <c r="Y71" s="147"/>
      <c r="Z71" s="147" t="str">
        <f ca="1">IF(AA71="","",IFERROR(IF(VLOOKUP(LEFT(AA71,2),IBAN!$C$2:$O$255,13,FALSE)=LEN(AA71),IFERROR(MID(AA71,VLOOKUP(LEFT(AA71,2),IBAN!$C$2:$O$255,11,FALSE),VLOOKUP(LEFT(AA71,2),IBAN!$C$2:$O$255,12,FALSE)),""),""),"IBAN is incorrect"))</f>
        <v/>
      </c>
      <c r="AA71" s="152" t="str">
        <f t="shared" ca="1" si="7"/>
        <v/>
      </c>
      <c r="AB71" s="152" t="str">
        <f t="shared" ca="1" si="8"/>
        <v/>
      </c>
      <c r="AC71" s="143"/>
      <c r="AD71" s="342" t="str">
        <f ca="1">IF(OFFSET(U71,0,3)="","",IFERROR(IF(VLOOKUP(OFFSET(U71,0,3),IBAN!$A$3:$S$255,19,FALSE)="Y",CONCATENATE(BG71,BH71),IF(VLOOKUP(OFFSET(U71,0,3),IBAN!$A$3:$X$255,24,FALSE)="","",VLOOKUP(OFFSET(U71,0,3),IBAN!$A$3:$X$255,24,FALSE))),""))</f>
        <v/>
      </c>
      <c r="AE71" s="143"/>
      <c r="AF71" s="143"/>
      <c r="AG71" s="147"/>
      <c r="AH71" s="149"/>
      <c r="AI71" s="145" t="str">
        <f>IF('Supplier Details'!AS71="","",'Supplier Details'!AS71)</f>
        <v/>
      </c>
      <c r="AJ71" s="145"/>
      <c r="AK71" s="343" t="str">
        <f ca="1">IFERROR(IF(OFFSET(U71,0,3)="","",IF(ISBLANK(VLOOKUP(OFFSET(U71,0,3),IBAN!$A$3:$AC$255,27,FALSE)),"",VLOOKUP(OFFSET(U71,0,3),IBAN!$A$3:$AC$255,27,FALSE))),"")</f>
        <v/>
      </c>
      <c r="AL71" s="147" t="str">
        <f ca="1">IFERROR(IF(OFFSET(U71,0,3)="","",IF(ISBLANK(VLOOKUP(OFFSET(U71,0,3),IBAN!$A$3:$AC$255,28,FALSE)),"",VLOOKUP(OFFSET(U71,0,3),IBAN!$A$3:$AC$255,28,FALSE))),"")</f>
        <v/>
      </c>
      <c r="AM71" s="143"/>
      <c r="AN71" s="147"/>
      <c r="AO71" s="147"/>
      <c r="AP71" s="344" t="str">
        <f ca="1">IF(AA71="","",IFERROR(MID(AA71,VLOOKUP(LEFT(AA71,2),IBAN!$C$2:$Q$255,14,FALSE),VLOOKUP(LEFT(AA71,2),IBAN!$C$2:$Q$255,15,FALSE)),""))</f>
        <v/>
      </c>
      <c r="AQ71" s="150"/>
      <c r="AR71" s="151"/>
      <c r="AS71" s="344"/>
      <c r="AT71" s="152" t="str">
        <f t="shared" ca="1" si="9"/>
        <v/>
      </c>
      <c r="AU71" s="152" t="str">
        <f t="shared" ca="1" si="10"/>
        <v/>
      </c>
      <c r="AV71" s="136"/>
      <c r="AW71" s="210"/>
      <c r="AX71" s="150" t="str">
        <f t="shared" si="11"/>
        <v/>
      </c>
      <c r="AY71" s="344"/>
      <c r="AZ71" s="136" t="str">
        <f ca="1">IF(OFFSET(AZ71,0,-12)="","",IFERROR(VLOOKUP(MID(OFFSET(AZ71,0,-12),5,2),Lists!$A$3:$B$256,2,FALSE),"incorrect Swift/BIC"))</f>
        <v/>
      </c>
      <c r="BA71" s="152" t="str">
        <f ca="1">IF(COUNTIF(Lists!A61:A313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71,0,-12),CHAR(32),""),CHAR(33),""),CHAR(34),""),CHAR(35),""),CHAR(36),""),CHAR(37),""),CHAR(38),""),CHAR(39),""),CHAR(40),""),CHAR(41),""),CHAR(42),""),CHAR(43),""),CHAR(44),""),CHAR(45),""),CHAR(46),""),CHAR(47),""),CHAR(58),""),CHAR(59),""),CHAR(60),""),CHAR(61),""),CHAR(62),""),CHAR(63),""),CHAR(64),""),CHAR(91),""),CHAR(92),""),CHAR(93),""),CHAR(94),""),CHAR(95),""),CHAR(96),""),CHAR(123),""),CHAR(124),""),CHAR(125),""),CHAR(126),""),CHAR(150),""),CHAR(160),""))),"")</f>
        <v/>
      </c>
      <c r="BB71" s="152" t="str">
        <f ca="1">IF(BA71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71,0,-13),CHAR(32),""),CHAR(33),""),CHAR(34),""),CHAR(35),""),CHAR(36),""),CHAR(37),""),CHAR(38),""),CHAR(39),""),CHAR(40),""),CHAR(41),""),CHAR(42),""),CHAR(43),""),CHAR(44),""),CHAR(45),""),CHAR(46),""),CHAR(47),""),CHAR(58),""),CHAR(59),""),CHAR(60),""),CHAR(61),""),CHAR(62),""),CHAR(63),""),CHAR(64),""),CHAR(91),""),CHAR(92),""),CHAR(93),""),CHAR(94),""),CHAR(95),""),CHAR(96),""),CHAR(123),""),CHAR(124),""),CHAR(125),""),CHAR(126),""),CHAR(150),""),CHAR(160),""))),
IFERROR(IF(VLOOKUP(LEFT(BA71,2),IBAN!$C$2:$O$255,13,FALSE)=LEN(BA71),IFERROR(MID(BA71,VLOOKUP(LEFT(BA71,2),IBAN!$C$2:$O$255,11,FALSE),VLOOKUP(LEFT(BA71,2),IBAN!$C$2:$O$255,12,FALSE)),""),"IBAN is incorrect"),"IBAN is incorrect"))</f>
        <v/>
      </c>
      <c r="BC71" s="210"/>
      <c r="BD71" s="136"/>
      <c r="BE71" s="136"/>
      <c r="BF71" s="152" t="str">
        <f t="shared" ca="1" si="12"/>
        <v/>
      </c>
      <c r="BG71" s="345" t="str">
        <f ca="1">IF(OFFSET(U71,0,3)="","",IFERROR(
IF(VLOOKUP(OFFSET(U71,0,3),IBAN!$A$3:$S$255,19,FALSE)="Y",
  IF(VLOOKUP(OFFSET(U71,0,3),IBAN!$A$3:$C$255,2,FALSE)="Y",
      IF(AA71="","",IF(VLOOKUP(LEFT(AA71,2),IBAN!$C$2:$O$255,13,FALSE)=LEN(AA71),MID(AA71,VLOOKUP(LEFT(AA71,2),IBAN!$C$2:$O$255,6,FALSE),VLOOKUP(LEFT(AA71,2),IBAN!$C$2:$O$255,7,FALSE)),"IBAN is incorrect")),
      IF(AB71="","",MID(AB71,VLOOKUP(OFFSET(U71,0,3), IBAN!$A$3:$O$255,8,FALSE), VLOOKUP(OFFSET(U71,0,3), IBAN!$A$3:$O$255,9,FALSE)))),
  MID(UPPER(CLEAN(SUBSTITUTE(SUBSTITUTE(SUBSTITUTE(SUBSTITUTE(SUBSTITUTE(SUBSTITUTE(SUBSTITUTE(SUBSTITUTE(SUBSTITUTE(SUBSTITUTE(OFFSET(U71,0,9)," ",""),"-",""),"–",""),".",""),"/",""),"_",""),"&amp;",""),"+",""),":",""),";",""))),VLOOKUP(OFFSET(U71,0,3),IBAN!$A$3:$W$255,20,FALSE),VLOOKUP(OFFSET(U71,0,3),IBAN!$A$3:$W$255,21,FALSE))),
""))</f>
        <v/>
      </c>
      <c r="BH71" s="152" t="str">
        <f ca="1">IF(OFFSET(U71,0,3)="","",IFERROR(
IF(VLOOKUP(OFFSET(U71,0,3),IBAN!$A$3:$S$255,19,FALSE)="Y",
  IF(VLOOKUP(OFFSET(U71,0,3),IBAN!$A$3:$C$255,2,FALSE)="Y",
      IF(AA71="","",IF(VLOOKUP(LEFT(AA71,2),IBAN!$C$2:$O$255,13,FALSE)=LEN(AA71),MID(AA71,VLOOKUP(LEFT(AA71,2),IBAN!$C$2:$O$255,8,FALSE),VLOOKUP(LEFT(AA71,2),IBAN!$C$2:$O$255,9,FALSE)),"")),
      IF(AB71="","",MID(AB71,VLOOKUP(OFFSET(U71,0,3), IBAN!$A$3:$O$255,10,FALSE), VLOOKUP(OFFSET(U71,0,3), IBAN!$A$3:$O$255,11,FALSE)))),
  IFERROR(MID(UPPER(CLEAN(SUBSTITUTE(SUBSTITUTE(SUBSTITUTE(SUBSTITUTE(SUBSTITUTE(SUBSTITUTE(SUBSTITUTE(SUBSTITUTE(SUBSTITUTE(SUBSTITUTE(OFFSET(U71,0,9)," ",""),"-",""),"–",""),".",""),"/",""),"_",""),"&amp;",""),"+",""),":",""),";",""))),VLOOKUP(OFFSET(U71,0,3),IBAN!$A$3:$W$255,22,FALSE),VLOOKUP(OFFSET(U71,0,3),IBAN!$A$3:$W$255,23,FALSE)),
        UPPER(CLEAN(SUBSTITUTE(SUBSTITUTE(SUBSTITUTE(SUBSTITUTE(SUBSTITUTE(SUBSTITUTE(SUBSTITUTE(SUBSTITUTE(SUBSTITUTE(SUBSTITUTE(OFFSET(U71,0,9)," ",""),"-",""),"–",""),".",""),"/",""),"_",""),"&amp;",""),"+",""),":",""),";",""))))),
""))</f>
        <v/>
      </c>
      <c r="BI71" s="152" t="str">
        <f t="shared" ca="1" si="13"/>
        <v/>
      </c>
      <c r="BJ71" s="152" t="str">
        <f t="shared" ca="1" si="14"/>
        <v/>
      </c>
      <c r="BK71" s="150"/>
      <c r="BL71" s="152" t="str">
        <f t="shared" ca="1" si="15"/>
        <v/>
      </c>
      <c r="BM71" s="152"/>
      <c r="BN71" s="136"/>
      <c r="BO71" s="136"/>
      <c r="BP71" s="152"/>
      <c r="BQ71" s="136"/>
      <c r="BR71" s="136" t="str">
        <f t="shared" ca="1" si="0"/>
        <v/>
      </c>
      <c r="BS71" s="136"/>
      <c r="BT71" s="136"/>
      <c r="BU71" s="136"/>
      <c r="BV71" s="210"/>
      <c r="BW71" s="153"/>
      <c r="BX71" s="153"/>
      <c r="BY71" s="136"/>
      <c r="BZ71" s="136"/>
      <c r="CA71" s="136"/>
      <c r="CB71" s="136"/>
      <c r="CC71" s="136" t="str">
        <f t="shared" ca="1" si="5"/>
        <v/>
      </c>
      <c r="CD71" s="136" t="str">
        <f t="shared" ca="1" si="6"/>
        <v/>
      </c>
      <c r="CE71" s="210"/>
      <c r="CF71" s="136" t="str">
        <f t="shared" ca="1" si="16"/>
        <v/>
      </c>
      <c r="CG71" s="136" t="str">
        <f t="shared" ca="1" si="17"/>
        <v/>
      </c>
      <c r="CH71" s="136"/>
      <c r="CI71" s="526" t="str">
        <f ca="1">IF(AA71="","",IFERROR(IF(VLOOKUP(LEFT(AA71,2),IBAN!$C$2:$O$255,13,FALSE)=LEN(AA71),IF(MOD(CONCATENATE(MOD(CONCATENATE(MOD(CONCATENATE(MOD(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71, LEN(AA71) - 4) &amp; LEFT(AA71,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71, LEN(AA71) - 4) &amp; LEFT(AA71,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71, LEN(AA71) - 4) &amp; LEFT(AA71,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71, LEN(AA71) - 4) &amp; LEFT(AA71, 4)),"A",10),"B",11),"C",12),"D",13),"E",14),"F",15),"G",16),"H",17),"I",18),"J",19),"K",20),"L",21),"M",22),"N",23),"O",24),"P",25),"Q",26),"R",27),"S",28),"T",29),"U",30),"V",31),"W",32),"X",33),"Y",34),"Z",35),39,12)),97)=1,"GOOD","BAD"),"Length incorrect"),"BAD"))</f>
        <v/>
      </c>
      <c r="CJ71" s="526" t="str">
        <f ca="1">IF(OR(AA71="",OFFSET(U71,0,3)=""),"",IF(SUMPRODUCT(--(ISNUMBER(SEARCH(Colonies,OFFSET(U71,0,3))))),"",IFERROR(IF(INDEX(IBAN!$A$3:$A$255,MATCH(LEFT(AA71,2),IBAN!$C$3:$C$255,0))=OFFSET(U71,0,3),"GOOD","BAD"),"BAD")))</f>
        <v/>
      </c>
      <c r="CK71" s="526" t="str">
        <f ca="1">IF(AB71="","",IFERROR(IF(VLOOKUP(OFFSET(U71,0,3),IBAN!$A$2:$N$255,14,FALSE)="","no criteria",IF(VLOOKUP(OFFSET(U71,0,3),IBAN!$A$2:$N$255,14,FALSE)=LEN(AB71),"GOOD",IF(OR(CO71="GOOD",CP71="GOOD"),"GOOD","BAD"))),""))</f>
        <v/>
      </c>
      <c r="CL71" s="527" t="str">
        <f ca="1">IF(BA71="","",IFERROR(IF(VLOOKUP(LEFT(BA71,2),IBAN!$C$2:$O$255,13,FALSE)=LEN(BA71),IF(MOD(CONCATENATE(MOD(CONCATENATE(MOD(CONCATENATE(MOD(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71, LEN(BA71) - 4) &amp; LEFT(BA71,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71, LEN(BA71) - 4) &amp; LEFT(BA71,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71, LEN(BA71) - 4) &amp; LEFT(BA71,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71, LEN(BA71) - 4) &amp; LEFT(BA71, 4)),"A",10),"B",11),"C",12),"D",13),"E",14),"F",15),"G",16),"H",17),"I",18),"J",19),"K",20),"L",21),"M",22),"N",23),"O",24),"P",25),"Q",26),"R",27),"S",28),"T",29),"U",30),"V",31),"W",32),"X",33),"Y",34),"Z",35),39,12)),97)=1,"GOOD","BAD"),"BAD"),"BAD"))</f>
        <v/>
      </c>
      <c r="CM71" s="527" t="str">
        <f ca="1">IF(OR(BA71="",AZ71=""),"",IF(SUMPRODUCT(--(ISNUMBER(SEARCH(Colonies,AZ71)))),"",IFERROR(IF(INDEX(IBAN!$A$3:$A$255,MATCH(LEFT(BA71,2),IBAN!$C$3:$C$255,0))=AZ71,"GOOD","BAD"),"BAD")))</f>
        <v/>
      </c>
      <c r="CN71" s="527" t="str">
        <f ca="1">IF(BB71="","",IFERROR(IF(VLOOKUP(AZ71,IBAN!$A$2:$N$255,14,FALSE)="","no criteria",IF(VLOOKUP(AZ71,IBAN!$A$2:$N$255,14,FALSE)=LEN(BB71),"GOOD","BAD")),""))</f>
        <v/>
      </c>
      <c r="CO71" s="526" t="str">
        <f t="shared" ca="1" si="18"/>
        <v/>
      </c>
      <c r="CP71" s="526" t="str">
        <f t="shared" ca="1" si="19"/>
        <v/>
      </c>
      <c r="CQ71" s="346"/>
      <c r="CR71" s="539"/>
    </row>
    <row r="72" spans="1:96" s="541" customFormat="1" x14ac:dyDescent="0.2">
      <c r="A72" s="534"/>
      <c r="B72" s="534"/>
      <c r="C72" s="534"/>
      <c r="D72" s="534"/>
      <c r="E72" s="534"/>
      <c r="F72" s="534"/>
      <c r="G72" s="155"/>
      <c r="H72" s="141" t="str">
        <f>IF('Supplier Details'!I72="","",'Supplier Details'!I72)</f>
        <v/>
      </c>
      <c r="I72" s="141"/>
      <c r="J72" s="142" t="str">
        <f>IF('Supplier Details'!K72="","",'Supplier Details'!K72)</f>
        <v/>
      </c>
      <c r="K72" s="143" t="str">
        <f ca="1">IF(OFFSET('Supplier Details'!J72,0,2)="","",UPPER(OFFSET('Supplier Details'!J72,0,2)))</f>
        <v/>
      </c>
      <c r="L72" s="142" t="str">
        <f ca="1">IF(OFFSET('Supplier Details'!J72,0,3)="","",OFFSET('Supplier Details'!J72,0,3))</f>
        <v/>
      </c>
      <c r="M72" s="341"/>
      <c r="N72" s="141"/>
      <c r="O72" s="142" t="str">
        <f>IF('Supplier Details'!Y72="","",'Supplier Details'!Y72)</f>
        <v/>
      </c>
      <c r="P72" s="129" t="str">
        <f ca="1">IF(OFFSET('Supplier Details'!X72,0,4)="","",OFFSET('Supplier Details'!X72,0,4))</f>
        <v/>
      </c>
      <c r="Q72" s="129" t="str">
        <f>IF('Supplier Details'!V72="","",'Supplier Details'!V72)</f>
        <v/>
      </c>
      <c r="R72" s="129" t="str">
        <f ca="1">IF(OFFSET('Supplier Details'!X72,0,6)="","",OFFSET('Supplier Details'!X72,0,6))</f>
        <v/>
      </c>
      <c r="S72" s="144" t="str">
        <f>IF('Supplier Details'!AA72="","",'Supplier Details'!AA72)</f>
        <v/>
      </c>
      <c r="T72" s="341"/>
      <c r="U72" s="145"/>
      <c r="V72" s="149"/>
      <c r="W72" s="149"/>
      <c r="X72" s="129" t="str">
        <f t="shared" ca="1" si="4"/>
        <v/>
      </c>
      <c r="Y72" s="147"/>
      <c r="Z72" s="147" t="str">
        <f ca="1">IF(AA72="","",IFERROR(IF(VLOOKUP(LEFT(AA72,2),IBAN!$C$2:$O$255,13,FALSE)=LEN(AA72),IFERROR(MID(AA72,VLOOKUP(LEFT(AA72,2),IBAN!$C$2:$O$255,11,FALSE),VLOOKUP(LEFT(AA72,2),IBAN!$C$2:$O$255,12,FALSE)),""),""),"IBAN is incorrect"))</f>
        <v/>
      </c>
      <c r="AA72" s="152" t="str">
        <f t="shared" ca="1" si="7"/>
        <v/>
      </c>
      <c r="AB72" s="152" t="str">
        <f t="shared" ca="1" si="8"/>
        <v/>
      </c>
      <c r="AC72" s="143"/>
      <c r="AD72" s="342" t="str">
        <f ca="1">IF(OFFSET(U72,0,3)="","",IFERROR(IF(VLOOKUP(OFFSET(U72,0,3),IBAN!$A$3:$S$255,19,FALSE)="Y",CONCATENATE(BG72,BH72),IF(VLOOKUP(OFFSET(U72,0,3),IBAN!$A$3:$X$255,24,FALSE)="","",VLOOKUP(OFFSET(U72,0,3),IBAN!$A$3:$X$255,24,FALSE))),""))</f>
        <v/>
      </c>
      <c r="AE72" s="143"/>
      <c r="AF72" s="143"/>
      <c r="AG72" s="147"/>
      <c r="AH72" s="149"/>
      <c r="AI72" s="145" t="str">
        <f>IF('Supplier Details'!AS72="","",'Supplier Details'!AS72)</f>
        <v/>
      </c>
      <c r="AJ72" s="145"/>
      <c r="AK72" s="343" t="str">
        <f ca="1">IFERROR(IF(OFFSET(U72,0,3)="","",IF(ISBLANK(VLOOKUP(OFFSET(U72,0,3),IBAN!$A$3:$AC$255,27,FALSE)),"",VLOOKUP(OFFSET(U72,0,3),IBAN!$A$3:$AC$255,27,FALSE))),"")</f>
        <v/>
      </c>
      <c r="AL72" s="147" t="str">
        <f ca="1">IFERROR(IF(OFFSET(U72,0,3)="","",IF(ISBLANK(VLOOKUP(OFFSET(U72,0,3),IBAN!$A$3:$AC$255,28,FALSE)),"",VLOOKUP(OFFSET(U72,0,3),IBAN!$A$3:$AC$255,28,FALSE))),"")</f>
        <v/>
      </c>
      <c r="AM72" s="143"/>
      <c r="AN72" s="147"/>
      <c r="AO72" s="147"/>
      <c r="AP72" s="344" t="str">
        <f ca="1">IF(AA72="","",IFERROR(MID(AA72,VLOOKUP(LEFT(AA72,2),IBAN!$C$2:$Q$255,14,FALSE),VLOOKUP(LEFT(AA72,2),IBAN!$C$2:$Q$255,15,FALSE)),""))</f>
        <v/>
      </c>
      <c r="AQ72" s="150"/>
      <c r="AR72" s="151"/>
      <c r="AS72" s="344"/>
      <c r="AT72" s="152" t="str">
        <f t="shared" ca="1" si="9"/>
        <v/>
      </c>
      <c r="AU72" s="152" t="str">
        <f t="shared" ca="1" si="10"/>
        <v/>
      </c>
      <c r="AV72" s="136"/>
      <c r="AW72" s="210"/>
      <c r="AX72" s="150" t="str">
        <f t="shared" si="11"/>
        <v/>
      </c>
      <c r="AY72" s="344"/>
      <c r="AZ72" s="136" t="str">
        <f ca="1">IF(OFFSET(AZ72,0,-12)="","",IFERROR(VLOOKUP(MID(OFFSET(AZ72,0,-12),5,2),Lists!$A$3:$B$256,2,FALSE),"incorrect Swift/BIC"))</f>
        <v/>
      </c>
      <c r="BA72" s="152" t="str">
        <f ca="1">IF(COUNTIF(Lists!A62:A314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72,0,-12),CHAR(32),""),CHAR(33),""),CHAR(34),""),CHAR(35),""),CHAR(36),""),CHAR(37),""),CHAR(38),""),CHAR(39),""),CHAR(40),""),CHAR(41),""),CHAR(42),""),CHAR(43),""),CHAR(44),""),CHAR(45),""),CHAR(46),""),CHAR(47),""),CHAR(58),""),CHAR(59),""),CHAR(60),""),CHAR(61),""),CHAR(62),""),CHAR(63),""),CHAR(64),""),CHAR(91),""),CHAR(92),""),CHAR(93),""),CHAR(94),""),CHAR(95),""),CHAR(96),""),CHAR(123),""),CHAR(124),""),CHAR(125),""),CHAR(126),""),CHAR(150),""),CHAR(160),""))),"")</f>
        <v/>
      </c>
      <c r="BB72" s="152" t="str">
        <f ca="1">IF(BA72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72,0,-13),CHAR(32),""),CHAR(33),""),CHAR(34),""),CHAR(35),""),CHAR(36),""),CHAR(37),""),CHAR(38),""),CHAR(39),""),CHAR(40),""),CHAR(41),""),CHAR(42),""),CHAR(43),""),CHAR(44),""),CHAR(45),""),CHAR(46),""),CHAR(47),""),CHAR(58),""),CHAR(59),""),CHAR(60),""),CHAR(61),""),CHAR(62),""),CHAR(63),""),CHAR(64),""),CHAR(91),""),CHAR(92),""),CHAR(93),""),CHAR(94),""),CHAR(95),""),CHAR(96),""),CHAR(123),""),CHAR(124),""),CHAR(125),""),CHAR(126),""),CHAR(150),""),CHAR(160),""))),
IFERROR(IF(VLOOKUP(LEFT(BA72,2),IBAN!$C$2:$O$255,13,FALSE)=LEN(BA72),IFERROR(MID(BA72,VLOOKUP(LEFT(BA72,2),IBAN!$C$2:$O$255,11,FALSE),VLOOKUP(LEFT(BA72,2),IBAN!$C$2:$O$255,12,FALSE)),""),"IBAN is incorrect"),"IBAN is incorrect"))</f>
        <v/>
      </c>
      <c r="BC72" s="210"/>
      <c r="BD72" s="136"/>
      <c r="BE72" s="136"/>
      <c r="BF72" s="152" t="str">
        <f t="shared" ca="1" si="12"/>
        <v/>
      </c>
      <c r="BG72" s="345" t="str">
        <f ca="1">IF(OFFSET(U72,0,3)="","",IFERROR(
IF(VLOOKUP(OFFSET(U72,0,3),IBAN!$A$3:$S$255,19,FALSE)="Y",
  IF(VLOOKUP(OFFSET(U72,0,3),IBAN!$A$3:$C$255,2,FALSE)="Y",
      IF(AA72="","",IF(VLOOKUP(LEFT(AA72,2),IBAN!$C$2:$O$255,13,FALSE)=LEN(AA72),MID(AA72,VLOOKUP(LEFT(AA72,2),IBAN!$C$2:$O$255,6,FALSE),VLOOKUP(LEFT(AA72,2),IBAN!$C$2:$O$255,7,FALSE)),"IBAN is incorrect")),
      IF(AB72="","",MID(AB72,VLOOKUP(OFFSET(U72,0,3), IBAN!$A$3:$O$255,8,FALSE), VLOOKUP(OFFSET(U72,0,3), IBAN!$A$3:$O$255,9,FALSE)))),
  MID(UPPER(CLEAN(SUBSTITUTE(SUBSTITUTE(SUBSTITUTE(SUBSTITUTE(SUBSTITUTE(SUBSTITUTE(SUBSTITUTE(SUBSTITUTE(SUBSTITUTE(SUBSTITUTE(OFFSET(U72,0,9)," ",""),"-",""),"–",""),".",""),"/",""),"_",""),"&amp;",""),"+",""),":",""),";",""))),VLOOKUP(OFFSET(U72,0,3),IBAN!$A$3:$W$255,20,FALSE),VLOOKUP(OFFSET(U72,0,3),IBAN!$A$3:$W$255,21,FALSE))),
""))</f>
        <v/>
      </c>
      <c r="BH72" s="152" t="str">
        <f ca="1">IF(OFFSET(U72,0,3)="","",IFERROR(
IF(VLOOKUP(OFFSET(U72,0,3),IBAN!$A$3:$S$255,19,FALSE)="Y",
  IF(VLOOKUP(OFFSET(U72,0,3),IBAN!$A$3:$C$255,2,FALSE)="Y",
      IF(AA72="","",IF(VLOOKUP(LEFT(AA72,2),IBAN!$C$2:$O$255,13,FALSE)=LEN(AA72),MID(AA72,VLOOKUP(LEFT(AA72,2),IBAN!$C$2:$O$255,8,FALSE),VLOOKUP(LEFT(AA72,2),IBAN!$C$2:$O$255,9,FALSE)),"")),
      IF(AB72="","",MID(AB72,VLOOKUP(OFFSET(U72,0,3), IBAN!$A$3:$O$255,10,FALSE), VLOOKUP(OFFSET(U72,0,3), IBAN!$A$3:$O$255,11,FALSE)))),
  IFERROR(MID(UPPER(CLEAN(SUBSTITUTE(SUBSTITUTE(SUBSTITUTE(SUBSTITUTE(SUBSTITUTE(SUBSTITUTE(SUBSTITUTE(SUBSTITUTE(SUBSTITUTE(SUBSTITUTE(OFFSET(U72,0,9)," ",""),"-",""),"–",""),".",""),"/",""),"_",""),"&amp;",""),"+",""),":",""),";",""))),VLOOKUP(OFFSET(U72,0,3),IBAN!$A$3:$W$255,22,FALSE),VLOOKUP(OFFSET(U72,0,3),IBAN!$A$3:$W$255,23,FALSE)),
        UPPER(CLEAN(SUBSTITUTE(SUBSTITUTE(SUBSTITUTE(SUBSTITUTE(SUBSTITUTE(SUBSTITUTE(SUBSTITUTE(SUBSTITUTE(SUBSTITUTE(SUBSTITUTE(OFFSET(U72,0,9)," ",""),"-",""),"–",""),".",""),"/",""),"_",""),"&amp;",""),"+",""),":",""),";",""))))),
""))</f>
        <v/>
      </c>
      <c r="BI72" s="152" t="str">
        <f t="shared" ca="1" si="13"/>
        <v/>
      </c>
      <c r="BJ72" s="152" t="str">
        <f t="shared" ca="1" si="14"/>
        <v/>
      </c>
      <c r="BK72" s="150"/>
      <c r="BL72" s="152" t="str">
        <f t="shared" ca="1" si="15"/>
        <v/>
      </c>
      <c r="BM72" s="152"/>
      <c r="BN72" s="136"/>
      <c r="BO72" s="136"/>
      <c r="BP72" s="152"/>
      <c r="BQ72" s="136"/>
      <c r="BR72" s="136" t="str">
        <f t="shared" ca="1" si="0"/>
        <v/>
      </c>
      <c r="BS72" s="136"/>
      <c r="BT72" s="136"/>
      <c r="BU72" s="136"/>
      <c r="BV72" s="210"/>
      <c r="BW72" s="153"/>
      <c r="BX72" s="153"/>
      <c r="BY72" s="136"/>
      <c r="BZ72" s="136"/>
      <c r="CA72" s="136"/>
      <c r="CB72" s="136"/>
      <c r="CC72" s="136" t="str">
        <f t="shared" ca="1" si="5"/>
        <v/>
      </c>
      <c r="CD72" s="136" t="str">
        <f t="shared" ca="1" si="6"/>
        <v/>
      </c>
      <c r="CE72" s="210"/>
      <c r="CF72" s="136" t="str">
        <f t="shared" ca="1" si="16"/>
        <v/>
      </c>
      <c r="CG72" s="136" t="str">
        <f t="shared" ca="1" si="17"/>
        <v/>
      </c>
      <c r="CH72" s="136"/>
      <c r="CI72" s="526" t="str">
        <f ca="1">IF(AA72="","",IFERROR(IF(VLOOKUP(LEFT(AA72,2),IBAN!$C$2:$O$255,13,FALSE)=LEN(AA72),IF(MOD(CONCATENATE(MOD(CONCATENATE(MOD(CONCATENATE(MOD(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72, LEN(AA72) - 4) &amp; LEFT(AA72,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72, LEN(AA72) - 4) &amp; LEFT(AA72,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72, LEN(AA72) - 4) &amp; LEFT(AA72,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72, LEN(AA72) - 4) &amp; LEFT(AA72, 4)),"A",10),"B",11),"C",12),"D",13),"E",14),"F",15),"G",16),"H",17),"I",18),"J",19),"K",20),"L",21),"M",22),"N",23),"O",24),"P",25),"Q",26),"R",27),"S",28),"T",29),"U",30),"V",31),"W",32),"X",33),"Y",34),"Z",35),39,12)),97)=1,"GOOD","BAD"),"Length incorrect"),"BAD"))</f>
        <v/>
      </c>
      <c r="CJ72" s="526" t="str">
        <f ca="1">IF(OR(AA72="",OFFSET(U72,0,3)=""),"",IF(SUMPRODUCT(--(ISNUMBER(SEARCH(Colonies,OFFSET(U72,0,3))))),"",IFERROR(IF(INDEX(IBAN!$A$3:$A$255,MATCH(LEFT(AA72,2),IBAN!$C$3:$C$255,0))=OFFSET(U72,0,3),"GOOD","BAD"),"BAD")))</f>
        <v/>
      </c>
      <c r="CK72" s="526" t="str">
        <f ca="1">IF(AB72="","",IFERROR(IF(VLOOKUP(OFFSET(U72,0,3),IBAN!$A$2:$N$255,14,FALSE)="","no criteria",IF(VLOOKUP(OFFSET(U72,0,3),IBAN!$A$2:$N$255,14,FALSE)=LEN(AB72),"GOOD",IF(OR(CO72="GOOD",CP72="GOOD"),"GOOD","BAD"))),""))</f>
        <v/>
      </c>
      <c r="CL72" s="527" t="str">
        <f ca="1">IF(BA72="","",IFERROR(IF(VLOOKUP(LEFT(BA72,2),IBAN!$C$2:$O$255,13,FALSE)=LEN(BA72),IF(MOD(CONCATENATE(MOD(CONCATENATE(MOD(CONCATENATE(MOD(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72, LEN(BA72) - 4) &amp; LEFT(BA72,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72, LEN(BA72) - 4) &amp; LEFT(BA72,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72, LEN(BA72) - 4) &amp; LEFT(BA72,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72, LEN(BA72) - 4) &amp; LEFT(BA72, 4)),"A",10),"B",11),"C",12),"D",13),"E",14),"F",15),"G",16),"H",17),"I",18),"J",19),"K",20),"L",21),"M",22),"N",23),"O",24),"P",25),"Q",26),"R",27),"S",28),"T",29),"U",30),"V",31),"W",32),"X",33),"Y",34),"Z",35),39,12)),97)=1,"GOOD","BAD"),"BAD"),"BAD"))</f>
        <v/>
      </c>
      <c r="CM72" s="527" t="str">
        <f ca="1">IF(OR(BA72="",AZ72=""),"",IF(SUMPRODUCT(--(ISNUMBER(SEARCH(Colonies,AZ72)))),"",IFERROR(IF(INDEX(IBAN!$A$3:$A$255,MATCH(LEFT(BA72,2),IBAN!$C$3:$C$255,0))=AZ72,"GOOD","BAD"),"BAD")))</f>
        <v/>
      </c>
      <c r="CN72" s="527" t="str">
        <f ca="1">IF(BB72="","",IFERROR(IF(VLOOKUP(AZ72,IBAN!$A$2:$N$255,14,FALSE)="","no criteria",IF(VLOOKUP(AZ72,IBAN!$A$2:$N$255,14,FALSE)=LEN(BB72),"GOOD","BAD")),""))</f>
        <v/>
      </c>
      <c r="CO72" s="526" t="str">
        <f t="shared" ca="1" si="18"/>
        <v/>
      </c>
      <c r="CP72" s="526" t="str">
        <f t="shared" ca="1" si="19"/>
        <v/>
      </c>
      <c r="CQ72" s="346"/>
      <c r="CR72" s="539"/>
    </row>
    <row r="73" spans="1:96" s="541" customFormat="1" x14ac:dyDescent="0.2">
      <c r="A73" s="534"/>
      <c r="B73" s="534"/>
      <c r="C73" s="534"/>
      <c r="D73" s="534"/>
      <c r="E73" s="534"/>
      <c r="F73" s="534"/>
      <c r="G73" s="155"/>
      <c r="H73" s="141" t="str">
        <f>IF('Supplier Details'!I73="","",'Supplier Details'!I73)</f>
        <v/>
      </c>
      <c r="I73" s="141"/>
      <c r="J73" s="142" t="str">
        <f>IF('Supplier Details'!K73="","",'Supplier Details'!K73)</f>
        <v/>
      </c>
      <c r="K73" s="143" t="str">
        <f ca="1">IF(OFFSET('Supplier Details'!J73,0,2)="","",UPPER(OFFSET('Supplier Details'!J73,0,2)))</f>
        <v/>
      </c>
      <c r="L73" s="142" t="str">
        <f ca="1">IF(OFFSET('Supplier Details'!J73,0,3)="","",OFFSET('Supplier Details'!J73,0,3))</f>
        <v/>
      </c>
      <c r="M73" s="341"/>
      <c r="N73" s="141"/>
      <c r="O73" s="142" t="str">
        <f>IF('Supplier Details'!Y73="","",'Supplier Details'!Y73)</f>
        <v/>
      </c>
      <c r="P73" s="129" t="str">
        <f ca="1">IF(OFFSET('Supplier Details'!X73,0,4)="","",OFFSET('Supplier Details'!X73,0,4))</f>
        <v/>
      </c>
      <c r="Q73" s="129" t="str">
        <f>IF('Supplier Details'!V73="","",'Supplier Details'!V73)</f>
        <v/>
      </c>
      <c r="R73" s="129" t="str">
        <f ca="1">IF(OFFSET('Supplier Details'!X73,0,6)="","",OFFSET('Supplier Details'!X73,0,6))</f>
        <v/>
      </c>
      <c r="S73" s="144" t="str">
        <f>IF('Supplier Details'!AA73="","",'Supplier Details'!AA73)</f>
        <v/>
      </c>
      <c r="T73" s="341"/>
      <c r="U73" s="145"/>
      <c r="V73" s="149"/>
      <c r="W73" s="149"/>
      <c r="X73" s="129" t="str">
        <f t="shared" ca="1" si="4"/>
        <v/>
      </c>
      <c r="Y73" s="147"/>
      <c r="Z73" s="147" t="str">
        <f ca="1">IF(AA73="","",IFERROR(IF(VLOOKUP(LEFT(AA73,2),IBAN!$C$2:$O$255,13,FALSE)=LEN(AA73),IFERROR(MID(AA73,VLOOKUP(LEFT(AA73,2),IBAN!$C$2:$O$255,11,FALSE),VLOOKUP(LEFT(AA73,2),IBAN!$C$2:$O$255,12,FALSE)),""),""),"IBAN is incorrect"))</f>
        <v/>
      </c>
      <c r="AA73" s="152" t="str">
        <f t="shared" ca="1" si="7"/>
        <v/>
      </c>
      <c r="AB73" s="152" t="str">
        <f t="shared" ca="1" si="8"/>
        <v/>
      </c>
      <c r="AC73" s="143"/>
      <c r="AD73" s="342" t="str">
        <f ca="1">IF(OFFSET(U73,0,3)="","",IFERROR(IF(VLOOKUP(OFFSET(U73,0,3),IBAN!$A$3:$S$255,19,FALSE)="Y",CONCATENATE(BG73,BH73),IF(VLOOKUP(OFFSET(U73,0,3),IBAN!$A$3:$X$255,24,FALSE)="","",VLOOKUP(OFFSET(U73,0,3),IBAN!$A$3:$X$255,24,FALSE))),""))</f>
        <v/>
      </c>
      <c r="AE73" s="143"/>
      <c r="AF73" s="143"/>
      <c r="AG73" s="147"/>
      <c r="AH73" s="149"/>
      <c r="AI73" s="145" t="str">
        <f>IF('Supplier Details'!AS73="","",'Supplier Details'!AS73)</f>
        <v/>
      </c>
      <c r="AJ73" s="145"/>
      <c r="AK73" s="343" t="str">
        <f ca="1">IFERROR(IF(OFFSET(U73,0,3)="","",IF(ISBLANK(VLOOKUP(OFFSET(U73,0,3),IBAN!$A$3:$AC$255,27,FALSE)),"",VLOOKUP(OFFSET(U73,0,3),IBAN!$A$3:$AC$255,27,FALSE))),"")</f>
        <v/>
      </c>
      <c r="AL73" s="147" t="str">
        <f ca="1">IFERROR(IF(OFFSET(U73,0,3)="","",IF(ISBLANK(VLOOKUP(OFFSET(U73,0,3),IBAN!$A$3:$AC$255,28,FALSE)),"",VLOOKUP(OFFSET(U73,0,3),IBAN!$A$3:$AC$255,28,FALSE))),"")</f>
        <v/>
      </c>
      <c r="AM73" s="143"/>
      <c r="AN73" s="147"/>
      <c r="AO73" s="147"/>
      <c r="AP73" s="344" t="str">
        <f ca="1">IF(AA73="","",IFERROR(MID(AA73,VLOOKUP(LEFT(AA73,2),IBAN!$C$2:$Q$255,14,FALSE),VLOOKUP(LEFT(AA73,2),IBAN!$C$2:$Q$255,15,FALSE)),""))</f>
        <v/>
      </c>
      <c r="AQ73" s="150"/>
      <c r="AR73" s="151"/>
      <c r="AS73" s="344"/>
      <c r="AT73" s="152" t="str">
        <f t="shared" ca="1" si="9"/>
        <v/>
      </c>
      <c r="AU73" s="152" t="str">
        <f t="shared" ca="1" si="10"/>
        <v/>
      </c>
      <c r="AV73" s="136"/>
      <c r="AW73" s="210"/>
      <c r="AX73" s="150" t="str">
        <f t="shared" si="11"/>
        <v/>
      </c>
      <c r="AY73" s="344"/>
      <c r="AZ73" s="136" t="str">
        <f ca="1">IF(OFFSET(AZ73,0,-12)="","",IFERROR(VLOOKUP(MID(OFFSET(AZ73,0,-12),5,2),Lists!$A$3:$B$256,2,FALSE),"incorrect Swift/BIC"))</f>
        <v/>
      </c>
      <c r="BA73" s="152" t="str">
        <f ca="1">IF(COUNTIF(Lists!A63:A315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73,0,-12),CHAR(32),""),CHAR(33),""),CHAR(34),""),CHAR(35),""),CHAR(36),""),CHAR(37),""),CHAR(38),""),CHAR(39),""),CHAR(40),""),CHAR(41),""),CHAR(42),""),CHAR(43),""),CHAR(44),""),CHAR(45),""),CHAR(46),""),CHAR(47),""),CHAR(58),""),CHAR(59),""),CHAR(60),""),CHAR(61),""),CHAR(62),""),CHAR(63),""),CHAR(64),""),CHAR(91),""),CHAR(92),""),CHAR(93),""),CHAR(94),""),CHAR(95),""),CHAR(96),""),CHAR(123),""),CHAR(124),""),CHAR(125),""),CHAR(126),""),CHAR(150),""),CHAR(160),""))),"")</f>
        <v/>
      </c>
      <c r="BB73" s="152" t="str">
        <f ca="1">IF(BA73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73,0,-13),CHAR(32),""),CHAR(33),""),CHAR(34),""),CHAR(35),""),CHAR(36),""),CHAR(37),""),CHAR(38),""),CHAR(39),""),CHAR(40),""),CHAR(41),""),CHAR(42),""),CHAR(43),""),CHAR(44),""),CHAR(45),""),CHAR(46),""),CHAR(47),""),CHAR(58),""),CHAR(59),""),CHAR(60),""),CHAR(61),""),CHAR(62),""),CHAR(63),""),CHAR(64),""),CHAR(91),""),CHAR(92),""),CHAR(93),""),CHAR(94),""),CHAR(95),""),CHAR(96),""),CHAR(123),""),CHAR(124),""),CHAR(125),""),CHAR(126),""),CHAR(150),""),CHAR(160),""))),
IFERROR(IF(VLOOKUP(LEFT(BA73,2),IBAN!$C$2:$O$255,13,FALSE)=LEN(BA73),IFERROR(MID(BA73,VLOOKUP(LEFT(BA73,2),IBAN!$C$2:$O$255,11,FALSE),VLOOKUP(LEFT(BA73,2),IBAN!$C$2:$O$255,12,FALSE)),""),"IBAN is incorrect"),"IBAN is incorrect"))</f>
        <v/>
      </c>
      <c r="BC73" s="210"/>
      <c r="BD73" s="136"/>
      <c r="BE73" s="136"/>
      <c r="BF73" s="152" t="str">
        <f t="shared" ca="1" si="12"/>
        <v/>
      </c>
      <c r="BG73" s="345" t="str">
        <f ca="1">IF(OFFSET(U73,0,3)="","",IFERROR(
IF(VLOOKUP(OFFSET(U73,0,3),IBAN!$A$3:$S$255,19,FALSE)="Y",
  IF(VLOOKUP(OFFSET(U73,0,3),IBAN!$A$3:$C$255,2,FALSE)="Y",
      IF(AA73="","",IF(VLOOKUP(LEFT(AA73,2),IBAN!$C$2:$O$255,13,FALSE)=LEN(AA73),MID(AA73,VLOOKUP(LEFT(AA73,2),IBAN!$C$2:$O$255,6,FALSE),VLOOKUP(LEFT(AA73,2),IBAN!$C$2:$O$255,7,FALSE)),"IBAN is incorrect")),
      IF(AB73="","",MID(AB73,VLOOKUP(OFFSET(U73,0,3), IBAN!$A$3:$O$255,8,FALSE), VLOOKUP(OFFSET(U73,0,3), IBAN!$A$3:$O$255,9,FALSE)))),
  MID(UPPER(CLEAN(SUBSTITUTE(SUBSTITUTE(SUBSTITUTE(SUBSTITUTE(SUBSTITUTE(SUBSTITUTE(SUBSTITUTE(SUBSTITUTE(SUBSTITUTE(SUBSTITUTE(OFFSET(U73,0,9)," ",""),"-",""),"–",""),".",""),"/",""),"_",""),"&amp;",""),"+",""),":",""),";",""))),VLOOKUP(OFFSET(U73,0,3),IBAN!$A$3:$W$255,20,FALSE),VLOOKUP(OFFSET(U73,0,3),IBAN!$A$3:$W$255,21,FALSE))),
""))</f>
        <v/>
      </c>
      <c r="BH73" s="152" t="str">
        <f ca="1">IF(OFFSET(U73,0,3)="","",IFERROR(
IF(VLOOKUP(OFFSET(U73,0,3),IBAN!$A$3:$S$255,19,FALSE)="Y",
  IF(VLOOKUP(OFFSET(U73,0,3),IBAN!$A$3:$C$255,2,FALSE)="Y",
      IF(AA73="","",IF(VLOOKUP(LEFT(AA73,2),IBAN!$C$2:$O$255,13,FALSE)=LEN(AA73),MID(AA73,VLOOKUP(LEFT(AA73,2),IBAN!$C$2:$O$255,8,FALSE),VLOOKUP(LEFT(AA73,2),IBAN!$C$2:$O$255,9,FALSE)),"")),
      IF(AB73="","",MID(AB73,VLOOKUP(OFFSET(U73,0,3), IBAN!$A$3:$O$255,10,FALSE), VLOOKUP(OFFSET(U73,0,3), IBAN!$A$3:$O$255,11,FALSE)))),
  IFERROR(MID(UPPER(CLEAN(SUBSTITUTE(SUBSTITUTE(SUBSTITUTE(SUBSTITUTE(SUBSTITUTE(SUBSTITUTE(SUBSTITUTE(SUBSTITUTE(SUBSTITUTE(SUBSTITUTE(OFFSET(U73,0,9)," ",""),"-",""),"–",""),".",""),"/",""),"_",""),"&amp;",""),"+",""),":",""),";",""))),VLOOKUP(OFFSET(U73,0,3),IBAN!$A$3:$W$255,22,FALSE),VLOOKUP(OFFSET(U73,0,3),IBAN!$A$3:$W$255,23,FALSE)),
        UPPER(CLEAN(SUBSTITUTE(SUBSTITUTE(SUBSTITUTE(SUBSTITUTE(SUBSTITUTE(SUBSTITUTE(SUBSTITUTE(SUBSTITUTE(SUBSTITUTE(SUBSTITUTE(OFFSET(U73,0,9)," ",""),"-",""),"–",""),".",""),"/",""),"_",""),"&amp;",""),"+",""),":",""),";",""))))),
""))</f>
        <v/>
      </c>
      <c r="BI73" s="152" t="str">
        <f t="shared" ca="1" si="13"/>
        <v/>
      </c>
      <c r="BJ73" s="152" t="str">
        <f t="shared" ca="1" si="14"/>
        <v/>
      </c>
      <c r="BK73" s="150"/>
      <c r="BL73" s="152" t="str">
        <f t="shared" ca="1" si="15"/>
        <v/>
      </c>
      <c r="BM73" s="152"/>
      <c r="BN73" s="136"/>
      <c r="BO73" s="136"/>
      <c r="BP73" s="152"/>
      <c r="BQ73" s="136"/>
      <c r="BR73" s="136" t="str">
        <f t="shared" ca="1" si="0"/>
        <v/>
      </c>
      <c r="BS73" s="136"/>
      <c r="BT73" s="136"/>
      <c r="BU73" s="136"/>
      <c r="BV73" s="210"/>
      <c r="BW73" s="153"/>
      <c r="BX73" s="153"/>
      <c r="BY73" s="136"/>
      <c r="BZ73" s="136"/>
      <c r="CA73" s="136"/>
      <c r="CB73" s="136"/>
      <c r="CC73" s="136" t="str">
        <f t="shared" ca="1" si="5"/>
        <v/>
      </c>
      <c r="CD73" s="136" t="str">
        <f t="shared" ca="1" si="6"/>
        <v/>
      </c>
      <c r="CE73" s="210"/>
      <c r="CF73" s="136" t="str">
        <f t="shared" ca="1" si="16"/>
        <v/>
      </c>
      <c r="CG73" s="136" t="str">
        <f t="shared" ca="1" si="17"/>
        <v/>
      </c>
      <c r="CH73" s="136"/>
      <c r="CI73" s="526" t="str">
        <f ca="1">IF(AA73="","",IFERROR(IF(VLOOKUP(LEFT(AA73,2),IBAN!$C$2:$O$255,13,FALSE)=LEN(AA73),IF(MOD(CONCATENATE(MOD(CONCATENATE(MOD(CONCATENATE(MOD(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73, LEN(AA73) - 4) &amp; LEFT(AA73,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73, LEN(AA73) - 4) &amp; LEFT(AA73,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73, LEN(AA73) - 4) &amp; LEFT(AA73,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73, LEN(AA73) - 4) &amp; LEFT(AA73, 4)),"A",10),"B",11),"C",12),"D",13),"E",14),"F",15),"G",16),"H",17),"I",18),"J",19),"K",20),"L",21),"M",22),"N",23),"O",24),"P",25),"Q",26),"R",27),"S",28),"T",29),"U",30),"V",31),"W",32),"X",33),"Y",34),"Z",35),39,12)),97)=1,"GOOD","BAD"),"Length incorrect"),"BAD"))</f>
        <v/>
      </c>
      <c r="CJ73" s="526" t="str">
        <f ca="1">IF(OR(AA73="",OFFSET(U73,0,3)=""),"",IF(SUMPRODUCT(--(ISNUMBER(SEARCH(Colonies,OFFSET(U73,0,3))))),"",IFERROR(IF(INDEX(IBAN!$A$3:$A$255,MATCH(LEFT(AA73,2),IBAN!$C$3:$C$255,0))=OFFSET(U73,0,3),"GOOD","BAD"),"BAD")))</f>
        <v/>
      </c>
      <c r="CK73" s="526" t="str">
        <f ca="1">IF(AB73="","",IFERROR(IF(VLOOKUP(OFFSET(U73,0,3),IBAN!$A$2:$N$255,14,FALSE)="","no criteria",IF(VLOOKUP(OFFSET(U73,0,3),IBAN!$A$2:$N$255,14,FALSE)=LEN(AB73),"GOOD",IF(OR(CO73="GOOD",CP73="GOOD"),"GOOD","BAD"))),""))</f>
        <v/>
      </c>
      <c r="CL73" s="527" t="str">
        <f ca="1">IF(BA73="","",IFERROR(IF(VLOOKUP(LEFT(BA73,2),IBAN!$C$2:$O$255,13,FALSE)=LEN(BA73),IF(MOD(CONCATENATE(MOD(CONCATENATE(MOD(CONCATENATE(MOD(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73, LEN(BA73) - 4) &amp; LEFT(BA73,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73, LEN(BA73) - 4) &amp; LEFT(BA73,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73, LEN(BA73) - 4) &amp; LEFT(BA73,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73, LEN(BA73) - 4) &amp; LEFT(BA73, 4)),"A",10),"B",11),"C",12),"D",13),"E",14),"F",15),"G",16),"H",17),"I",18),"J",19),"K",20),"L",21),"M",22),"N",23),"O",24),"P",25),"Q",26),"R",27),"S",28),"T",29),"U",30),"V",31),"W",32),"X",33),"Y",34),"Z",35),39,12)),97)=1,"GOOD","BAD"),"BAD"),"BAD"))</f>
        <v/>
      </c>
      <c r="CM73" s="527" t="str">
        <f ca="1">IF(OR(BA73="",AZ73=""),"",IF(SUMPRODUCT(--(ISNUMBER(SEARCH(Colonies,AZ73)))),"",IFERROR(IF(INDEX(IBAN!$A$3:$A$255,MATCH(LEFT(BA73,2),IBAN!$C$3:$C$255,0))=AZ73,"GOOD","BAD"),"BAD")))</f>
        <v/>
      </c>
      <c r="CN73" s="527" t="str">
        <f ca="1">IF(BB73="","",IFERROR(IF(VLOOKUP(AZ73,IBAN!$A$2:$N$255,14,FALSE)="","no criteria",IF(VLOOKUP(AZ73,IBAN!$A$2:$N$255,14,FALSE)=LEN(BB73),"GOOD","BAD")),""))</f>
        <v/>
      </c>
      <c r="CO73" s="526" t="str">
        <f t="shared" ca="1" si="18"/>
        <v/>
      </c>
      <c r="CP73" s="526" t="str">
        <f t="shared" ca="1" si="19"/>
        <v/>
      </c>
      <c r="CQ73" s="346"/>
      <c r="CR73" s="539"/>
    </row>
    <row r="74" spans="1:96" s="541" customFormat="1" x14ac:dyDescent="0.2">
      <c r="A74" s="534"/>
      <c r="B74" s="534"/>
      <c r="C74" s="534"/>
      <c r="D74" s="534"/>
      <c r="E74" s="534"/>
      <c r="F74" s="534"/>
      <c r="G74" s="155"/>
      <c r="H74" s="141" t="str">
        <f>IF('Supplier Details'!I74="","",'Supplier Details'!I74)</f>
        <v/>
      </c>
      <c r="I74" s="141"/>
      <c r="J74" s="142" t="str">
        <f>IF('Supplier Details'!K74="","",'Supplier Details'!K74)</f>
        <v/>
      </c>
      <c r="K74" s="143" t="str">
        <f ca="1">IF(OFFSET('Supplier Details'!J74,0,2)="","",UPPER(OFFSET('Supplier Details'!J74,0,2)))</f>
        <v/>
      </c>
      <c r="L74" s="142" t="str">
        <f ca="1">IF(OFFSET('Supplier Details'!J74,0,3)="","",OFFSET('Supplier Details'!J74,0,3))</f>
        <v/>
      </c>
      <c r="M74" s="341"/>
      <c r="N74" s="141"/>
      <c r="O74" s="142" t="str">
        <f>IF('Supplier Details'!Y74="","",'Supplier Details'!Y74)</f>
        <v/>
      </c>
      <c r="P74" s="129" t="str">
        <f ca="1">IF(OFFSET('Supplier Details'!X74,0,4)="","",OFFSET('Supplier Details'!X74,0,4))</f>
        <v/>
      </c>
      <c r="Q74" s="129" t="str">
        <f>IF('Supplier Details'!V74="","",'Supplier Details'!V74)</f>
        <v/>
      </c>
      <c r="R74" s="129" t="str">
        <f ca="1">IF(OFFSET('Supplier Details'!X74,0,6)="","",OFFSET('Supplier Details'!X74,0,6))</f>
        <v/>
      </c>
      <c r="S74" s="144" t="str">
        <f>IF('Supplier Details'!AA74="","",'Supplier Details'!AA74)</f>
        <v/>
      </c>
      <c r="T74" s="341"/>
      <c r="U74" s="145"/>
      <c r="V74" s="149"/>
      <c r="W74" s="149"/>
      <c r="X74" s="129" t="str">
        <f t="shared" ca="1" si="4"/>
        <v/>
      </c>
      <c r="Y74" s="147"/>
      <c r="Z74" s="147" t="str">
        <f ca="1">IF(AA74="","",IFERROR(IF(VLOOKUP(LEFT(AA74,2),IBAN!$C$2:$O$255,13,FALSE)=LEN(AA74),IFERROR(MID(AA74,VLOOKUP(LEFT(AA74,2),IBAN!$C$2:$O$255,11,FALSE),VLOOKUP(LEFT(AA74,2),IBAN!$C$2:$O$255,12,FALSE)),""),""),"IBAN is incorrect"))</f>
        <v/>
      </c>
      <c r="AA74" s="152" t="str">
        <f t="shared" ca="1" si="7"/>
        <v/>
      </c>
      <c r="AB74" s="152" t="str">
        <f t="shared" ca="1" si="8"/>
        <v/>
      </c>
      <c r="AC74" s="143"/>
      <c r="AD74" s="342" t="str">
        <f ca="1">IF(OFFSET(U74,0,3)="","",IFERROR(IF(VLOOKUP(OFFSET(U74,0,3),IBAN!$A$3:$S$255,19,FALSE)="Y",CONCATENATE(BG74,BH74),IF(VLOOKUP(OFFSET(U74,0,3),IBAN!$A$3:$X$255,24,FALSE)="","",VLOOKUP(OFFSET(U74,0,3),IBAN!$A$3:$X$255,24,FALSE))),""))</f>
        <v/>
      </c>
      <c r="AE74" s="143"/>
      <c r="AF74" s="143"/>
      <c r="AG74" s="147"/>
      <c r="AH74" s="149"/>
      <c r="AI74" s="145" t="str">
        <f>IF('Supplier Details'!AS74="","",'Supplier Details'!AS74)</f>
        <v/>
      </c>
      <c r="AJ74" s="145"/>
      <c r="AK74" s="343" t="str">
        <f ca="1">IFERROR(IF(OFFSET(U74,0,3)="","",IF(ISBLANK(VLOOKUP(OFFSET(U74,0,3),IBAN!$A$3:$AC$255,27,FALSE)),"",VLOOKUP(OFFSET(U74,0,3),IBAN!$A$3:$AC$255,27,FALSE))),"")</f>
        <v/>
      </c>
      <c r="AL74" s="147" t="str">
        <f ca="1">IFERROR(IF(OFFSET(U74,0,3)="","",IF(ISBLANK(VLOOKUP(OFFSET(U74,0,3),IBAN!$A$3:$AC$255,28,FALSE)),"",VLOOKUP(OFFSET(U74,0,3),IBAN!$A$3:$AC$255,28,FALSE))),"")</f>
        <v/>
      </c>
      <c r="AM74" s="143"/>
      <c r="AN74" s="147"/>
      <c r="AO74" s="147"/>
      <c r="AP74" s="344" t="str">
        <f ca="1">IF(AA74="","",IFERROR(MID(AA74,VLOOKUP(LEFT(AA74,2),IBAN!$C$2:$Q$255,14,FALSE),VLOOKUP(LEFT(AA74,2),IBAN!$C$2:$Q$255,15,FALSE)),""))</f>
        <v/>
      </c>
      <c r="AQ74" s="150"/>
      <c r="AR74" s="151"/>
      <c r="AS74" s="344"/>
      <c r="AT74" s="152" t="str">
        <f t="shared" ca="1" si="9"/>
        <v/>
      </c>
      <c r="AU74" s="152" t="str">
        <f t="shared" ca="1" si="10"/>
        <v/>
      </c>
      <c r="AV74" s="136"/>
      <c r="AW74" s="210"/>
      <c r="AX74" s="150" t="str">
        <f t="shared" si="11"/>
        <v/>
      </c>
      <c r="AY74" s="344"/>
      <c r="AZ74" s="136" t="str">
        <f ca="1">IF(OFFSET(AZ74,0,-12)="","",IFERROR(VLOOKUP(MID(OFFSET(AZ74,0,-12),5,2),Lists!$A$3:$B$256,2,FALSE),"incorrect Swift/BIC"))</f>
        <v/>
      </c>
      <c r="BA74" s="152" t="str">
        <f ca="1">IF(COUNTIF(Lists!A64:A316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74,0,-12),CHAR(32),""),CHAR(33),""),CHAR(34),""),CHAR(35),""),CHAR(36),""),CHAR(37),""),CHAR(38),""),CHAR(39),""),CHAR(40),""),CHAR(41),""),CHAR(42),""),CHAR(43),""),CHAR(44),""),CHAR(45),""),CHAR(46),""),CHAR(47),""),CHAR(58),""),CHAR(59),""),CHAR(60),""),CHAR(61),""),CHAR(62),""),CHAR(63),""),CHAR(64),""),CHAR(91),""),CHAR(92),""),CHAR(93),""),CHAR(94),""),CHAR(95),""),CHAR(96),""),CHAR(123),""),CHAR(124),""),CHAR(125),""),CHAR(126),""),CHAR(150),""),CHAR(160),""))),"")</f>
        <v/>
      </c>
      <c r="BB74" s="152" t="str">
        <f ca="1">IF(BA74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74,0,-13),CHAR(32),""),CHAR(33),""),CHAR(34),""),CHAR(35),""),CHAR(36),""),CHAR(37),""),CHAR(38),""),CHAR(39),""),CHAR(40),""),CHAR(41),""),CHAR(42),""),CHAR(43),""),CHAR(44),""),CHAR(45),""),CHAR(46),""),CHAR(47),""),CHAR(58),""),CHAR(59),""),CHAR(60),""),CHAR(61),""),CHAR(62),""),CHAR(63),""),CHAR(64),""),CHAR(91),""),CHAR(92),""),CHAR(93),""),CHAR(94),""),CHAR(95),""),CHAR(96),""),CHAR(123),""),CHAR(124),""),CHAR(125),""),CHAR(126),""),CHAR(150),""),CHAR(160),""))),
IFERROR(IF(VLOOKUP(LEFT(BA74,2),IBAN!$C$2:$O$255,13,FALSE)=LEN(BA74),IFERROR(MID(BA74,VLOOKUP(LEFT(BA74,2),IBAN!$C$2:$O$255,11,FALSE),VLOOKUP(LEFT(BA74,2),IBAN!$C$2:$O$255,12,FALSE)),""),"IBAN is incorrect"),"IBAN is incorrect"))</f>
        <v/>
      </c>
      <c r="BC74" s="210"/>
      <c r="BD74" s="136"/>
      <c r="BE74" s="136"/>
      <c r="BF74" s="152" t="str">
        <f t="shared" ca="1" si="12"/>
        <v/>
      </c>
      <c r="BG74" s="345" t="str">
        <f ca="1">IF(OFFSET(U74,0,3)="","",IFERROR(
IF(VLOOKUP(OFFSET(U74,0,3),IBAN!$A$3:$S$255,19,FALSE)="Y",
  IF(VLOOKUP(OFFSET(U74,0,3),IBAN!$A$3:$C$255,2,FALSE)="Y",
      IF(AA74="","",IF(VLOOKUP(LEFT(AA74,2),IBAN!$C$2:$O$255,13,FALSE)=LEN(AA74),MID(AA74,VLOOKUP(LEFT(AA74,2),IBAN!$C$2:$O$255,6,FALSE),VLOOKUP(LEFT(AA74,2),IBAN!$C$2:$O$255,7,FALSE)),"IBAN is incorrect")),
      IF(AB74="","",MID(AB74,VLOOKUP(OFFSET(U74,0,3), IBAN!$A$3:$O$255,8,FALSE), VLOOKUP(OFFSET(U74,0,3), IBAN!$A$3:$O$255,9,FALSE)))),
  MID(UPPER(CLEAN(SUBSTITUTE(SUBSTITUTE(SUBSTITUTE(SUBSTITUTE(SUBSTITUTE(SUBSTITUTE(SUBSTITUTE(SUBSTITUTE(SUBSTITUTE(SUBSTITUTE(OFFSET(U74,0,9)," ",""),"-",""),"–",""),".",""),"/",""),"_",""),"&amp;",""),"+",""),":",""),";",""))),VLOOKUP(OFFSET(U74,0,3),IBAN!$A$3:$W$255,20,FALSE),VLOOKUP(OFFSET(U74,0,3),IBAN!$A$3:$W$255,21,FALSE))),
""))</f>
        <v/>
      </c>
      <c r="BH74" s="152" t="str">
        <f ca="1">IF(OFFSET(U74,0,3)="","",IFERROR(
IF(VLOOKUP(OFFSET(U74,0,3),IBAN!$A$3:$S$255,19,FALSE)="Y",
  IF(VLOOKUP(OFFSET(U74,0,3),IBAN!$A$3:$C$255,2,FALSE)="Y",
      IF(AA74="","",IF(VLOOKUP(LEFT(AA74,2),IBAN!$C$2:$O$255,13,FALSE)=LEN(AA74),MID(AA74,VLOOKUP(LEFT(AA74,2),IBAN!$C$2:$O$255,8,FALSE),VLOOKUP(LEFT(AA74,2),IBAN!$C$2:$O$255,9,FALSE)),"")),
      IF(AB74="","",MID(AB74,VLOOKUP(OFFSET(U74,0,3), IBAN!$A$3:$O$255,10,FALSE), VLOOKUP(OFFSET(U74,0,3), IBAN!$A$3:$O$255,11,FALSE)))),
  IFERROR(MID(UPPER(CLEAN(SUBSTITUTE(SUBSTITUTE(SUBSTITUTE(SUBSTITUTE(SUBSTITUTE(SUBSTITUTE(SUBSTITUTE(SUBSTITUTE(SUBSTITUTE(SUBSTITUTE(OFFSET(U74,0,9)," ",""),"-",""),"–",""),".",""),"/",""),"_",""),"&amp;",""),"+",""),":",""),";",""))),VLOOKUP(OFFSET(U74,0,3),IBAN!$A$3:$W$255,22,FALSE),VLOOKUP(OFFSET(U74,0,3),IBAN!$A$3:$W$255,23,FALSE)),
        UPPER(CLEAN(SUBSTITUTE(SUBSTITUTE(SUBSTITUTE(SUBSTITUTE(SUBSTITUTE(SUBSTITUTE(SUBSTITUTE(SUBSTITUTE(SUBSTITUTE(SUBSTITUTE(OFFSET(U74,0,9)," ",""),"-",""),"–",""),".",""),"/",""),"_",""),"&amp;",""),"+",""),":",""),";",""))))),
""))</f>
        <v/>
      </c>
      <c r="BI74" s="152" t="str">
        <f t="shared" ca="1" si="13"/>
        <v/>
      </c>
      <c r="BJ74" s="152" t="str">
        <f t="shared" ca="1" si="14"/>
        <v/>
      </c>
      <c r="BK74" s="150"/>
      <c r="BL74" s="152" t="str">
        <f t="shared" ca="1" si="15"/>
        <v/>
      </c>
      <c r="BM74" s="152"/>
      <c r="BN74" s="136"/>
      <c r="BO74" s="136"/>
      <c r="BP74" s="152"/>
      <c r="BQ74" s="136"/>
      <c r="BR74" s="136" t="str">
        <f t="shared" ca="1" si="0"/>
        <v/>
      </c>
      <c r="BS74" s="136"/>
      <c r="BT74" s="136"/>
      <c r="BU74" s="136"/>
      <c r="BV74" s="210"/>
      <c r="BW74" s="153"/>
      <c r="BX74" s="153"/>
      <c r="BY74" s="136"/>
      <c r="BZ74" s="136"/>
      <c r="CA74" s="136"/>
      <c r="CB74" s="136"/>
      <c r="CC74" s="136" t="str">
        <f t="shared" ca="1" si="5"/>
        <v/>
      </c>
      <c r="CD74" s="136" t="str">
        <f t="shared" ca="1" si="6"/>
        <v/>
      </c>
      <c r="CE74" s="210"/>
      <c r="CF74" s="136" t="str">
        <f t="shared" ca="1" si="16"/>
        <v/>
      </c>
      <c r="CG74" s="136" t="str">
        <f t="shared" ca="1" si="17"/>
        <v/>
      </c>
      <c r="CH74" s="136"/>
      <c r="CI74" s="526" t="str">
        <f ca="1">IF(AA74="","",IFERROR(IF(VLOOKUP(LEFT(AA74,2),IBAN!$C$2:$O$255,13,FALSE)=LEN(AA74),IF(MOD(CONCATENATE(MOD(CONCATENATE(MOD(CONCATENATE(MOD(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74, LEN(AA74) - 4) &amp; LEFT(AA74,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74, LEN(AA74) - 4) &amp; LEFT(AA74,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74, LEN(AA74) - 4) &amp; LEFT(AA74,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74, LEN(AA74) - 4) &amp; LEFT(AA74, 4)),"A",10),"B",11),"C",12),"D",13),"E",14),"F",15),"G",16),"H",17),"I",18),"J",19),"K",20),"L",21),"M",22),"N",23),"O",24),"P",25),"Q",26),"R",27),"S",28),"T",29),"U",30),"V",31),"W",32),"X",33),"Y",34),"Z",35),39,12)),97)=1,"GOOD","BAD"),"Length incorrect"),"BAD"))</f>
        <v/>
      </c>
      <c r="CJ74" s="526" t="str">
        <f ca="1">IF(OR(AA74="",OFFSET(U74,0,3)=""),"",IF(SUMPRODUCT(--(ISNUMBER(SEARCH(Colonies,OFFSET(U74,0,3))))),"",IFERROR(IF(INDEX(IBAN!$A$3:$A$255,MATCH(LEFT(AA74,2),IBAN!$C$3:$C$255,0))=OFFSET(U74,0,3),"GOOD","BAD"),"BAD")))</f>
        <v/>
      </c>
      <c r="CK74" s="526" t="str">
        <f ca="1">IF(AB74="","",IFERROR(IF(VLOOKUP(OFFSET(U74,0,3),IBAN!$A$2:$N$255,14,FALSE)="","no criteria",IF(VLOOKUP(OFFSET(U74,0,3),IBAN!$A$2:$N$255,14,FALSE)=LEN(AB74),"GOOD",IF(OR(CO74="GOOD",CP74="GOOD"),"GOOD","BAD"))),""))</f>
        <v/>
      </c>
      <c r="CL74" s="527" t="str">
        <f ca="1">IF(BA74="","",IFERROR(IF(VLOOKUP(LEFT(BA74,2),IBAN!$C$2:$O$255,13,FALSE)=LEN(BA74),IF(MOD(CONCATENATE(MOD(CONCATENATE(MOD(CONCATENATE(MOD(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74, LEN(BA74) - 4) &amp; LEFT(BA74,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74, LEN(BA74) - 4) &amp; LEFT(BA74,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74, LEN(BA74) - 4) &amp; LEFT(BA74,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74, LEN(BA74) - 4) &amp; LEFT(BA74, 4)),"A",10),"B",11),"C",12),"D",13),"E",14),"F",15),"G",16),"H",17),"I",18),"J",19),"K",20),"L",21),"M",22),"N",23),"O",24),"P",25),"Q",26),"R",27),"S",28),"T",29),"U",30),"V",31),"W",32),"X",33),"Y",34),"Z",35),39,12)),97)=1,"GOOD","BAD"),"BAD"),"BAD"))</f>
        <v/>
      </c>
      <c r="CM74" s="527" t="str">
        <f ca="1">IF(OR(BA74="",AZ74=""),"",IF(SUMPRODUCT(--(ISNUMBER(SEARCH(Colonies,AZ74)))),"",IFERROR(IF(INDEX(IBAN!$A$3:$A$255,MATCH(LEFT(BA74,2),IBAN!$C$3:$C$255,0))=AZ74,"GOOD","BAD"),"BAD")))</f>
        <v/>
      </c>
      <c r="CN74" s="527" t="str">
        <f ca="1">IF(BB74="","",IFERROR(IF(VLOOKUP(AZ74,IBAN!$A$2:$N$255,14,FALSE)="","no criteria",IF(VLOOKUP(AZ74,IBAN!$A$2:$N$255,14,FALSE)=LEN(BB74),"GOOD","BAD")),""))</f>
        <v/>
      </c>
      <c r="CO74" s="526" t="str">
        <f t="shared" ca="1" si="18"/>
        <v/>
      </c>
      <c r="CP74" s="526" t="str">
        <f t="shared" ca="1" si="19"/>
        <v/>
      </c>
      <c r="CQ74" s="346"/>
      <c r="CR74" s="539"/>
    </row>
    <row r="75" spans="1:96" s="541" customFormat="1" x14ac:dyDescent="0.2">
      <c r="A75" s="534"/>
      <c r="B75" s="534"/>
      <c r="C75" s="534"/>
      <c r="D75" s="534"/>
      <c r="E75" s="534"/>
      <c r="F75" s="534"/>
      <c r="G75" s="155"/>
      <c r="H75" s="141" t="str">
        <f>IF('Supplier Details'!I75="","",'Supplier Details'!I75)</f>
        <v/>
      </c>
      <c r="I75" s="141"/>
      <c r="J75" s="142" t="str">
        <f>IF('Supplier Details'!K75="","",'Supplier Details'!K75)</f>
        <v/>
      </c>
      <c r="K75" s="143" t="str">
        <f ca="1">IF(OFFSET('Supplier Details'!J75,0,2)="","",UPPER(OFFSET('Supplier Details'!J75,0,2)))</f>
        <v/>
      </c>
      <c r="L75" s="142" t="str">
        <f ca="1">IF(OFFSET('Supplier Details'!J75,0,3)="","",OFFSET('Supplier Details'!J75,0,3))</f>
        <v/>
      </c>
      <c r="M75" s="341"/>
      <c r="N75" s="141"/>
      <c r="O75" s="142" t="str">
        <f>IF('Supplier Details'!Y75="","",'Supplier Details'!Y75)</f>
        <v/>
      </c>
      <c r="P75" s="129" t="str">
        <f ca="1">IF(OFFSET('Supplier Details'!X75,0,4)="","",OFFSET('Supplier Details'!X75,0,4))</f>
        <v/>
      </c>
      <c r="Q75" s="129" t="str">
        <f>IF('Supplier Details'!V75="","",'Supplier Details'!V75)</f>
        <v/>
      </c>
      <c r="R75" s="129" t="str">
        <f ca="1">IF(OFFSET('Supplier Details'!X75,0,6)="","",OFFSET('Supplier Details'!X75,0,6))</f>
        <v/>
      </c>
      <c r="S75" s="144" t="str">
        <f>IF('Supplier Details'!AA75="","",'Supplier Details'!AA75)</f>
        <v/>
      </c>
      <c r="T75" s="341"/>
      <c r="U75" s="145"/>
      <c r="V75" s="149"/>
      <c r="W75" s="149"/>
      <c r="X75" s="129" t="str">
        <f t="shared" ca="1" si="4"/>
        <v/>
      </c>
      <c r="Y75" s="147"/>
      <c r="Z75" s="147" t="str">
        <f ca="1">IF(AA75="","",IFERROR(IF(VLOOKUP(LEFT(AA75,2),IBAN!$C$2:$O$255,13,FALSE)=LEN(AA75),IFERROR(MID(AA75,VLOOKUP(LEFT(AA75,2),IBAN!$C$2:$O$255,11,FALSE),VLOOKUP(LEFT(AA75,2),IBAN!$C$2:$O$255,12,FALSE)),""),""),"IBAN is incorrect"))</f>
        <v/>
      </c>
      <c r="AA75" s="152" t="str">
        <f t="shared" ca="1" si="7"/>
        <v/>
      </c>
      <c r="AB75" s="152" t="str">
        <f t="shared" ca="1" si="8"/>
        <v/>
      </c>
      <c r="AC75" s="143"/>
      <c r="AD75" s="342" t="str">
        <f ca="1">IF(OFFSET(U75,0,3)="","",IFERROR(IF(VLOOKUP(OFFSET(U75,0,3),IBAN!$A$3:$S$255,19,FALSE)="Y",CONCATENATE(BG75,BH75),IF(VLOOKUP(OFFSET(U75,0,3),IBAN!$A$3:$X$255,24,FALSE)="","",VLOOKUP(OFFSET(U75,0,3),IBAN!$A$3:$X$255,24,FALSE))),""))</f>
        <v/>
      </c>
      <c r="AE75" s="143"/>
      <c r="AF75" s="143"/>
      <c r="AG75" s="147"/>
      <c r="AH75" s="149"/>
      <c r="AI75" s="145" t="str">
        <f>IF('Supplier Details'!AS75="","",'Supplier Details'!AS75)</f>
        <v/>
      </c>
      <c r="AJ75" s="145"/>
      <c r="AK75" s="343" t="str">
        <f ca="1">IFERROR(IF(OFFSET(U75,0,3)="","",IF(ISBLANK(VLOOKUP(OFFSET(U75,0,3),IBAN!$A$3:$AC$255,27,FALSE)),"",VLOOKUP(OFFSET(U75,0,3),IBAN!$A$3:$AC$255,27,FALSE))),"")</f>
        <v/>
      </c>
      <c r="AL75" s="147" t="str">
        <f ca="1">IFERROR(IF(OFFSET(U75,0,3)="","",IF(ISBLANK(VLOOKUP(OFFSET(U75,0,3),IBAN!$A$3:$AC$255,28,FALSE)),"",VLOOKUP(OFFSET(U75,0,3),IBAN!$A$3:$AC$255,28,FALSE))),"")</f>
        <v/>
      </c>
      <c r="AM75" s="143"/>
      <c r="AN75" s="147"/>
      <c r="AO75" s="147"/>
      <c r="AP75" s="344" t="str">
        <f ca="1">IF(AA75="","",IFERROR(MID(AA75,VLOOKUP(LEFT(AA75,2),IBAN!$C$2:$Q$255,14,FALSE),VLOOKUP(LEFT(AA75,2),IBAN!$C$2:$Q$255,15,FALSE)),""))</f>
        <v/>
      </c>
      <c r="AQ75" s="150"/>
      <c r="AR75" s="151"/>
      <c r="AS75" s="344"/>
      <c r="AT75" s="152" t="str">
        <f t="shared" ca="1" si="9"/>
        <v/>
      </c>
      <c r="AU75" s="152" t="str">
        <f t="shared" ca="1" si="10"/>
        <v/>
      </c>
      <c r="AV75" s="136"/>
      <c r="AW75" s="210"/>
      <c r="AX75" s="150" t="str">
        <f t="shared" si="11"/>
        <v/>
      </c>
      <c r="AY75" s="344"/>
      <c r="AZ75" s="136" t="str">
        <f ca="1">IF(OFFSET(AZ75,0,-12)="","",IFERROR(VLOOKUP(MID(OFFSET(AZ75,0,-12),5,2),Lists!$A$3:$B$256,2,FALSE),"incorrect Swift/BIC"))</f>
        <v/>
      </c>
      <c r="BA75" s="152" t="str">
        <f ca="1">IF(COUNTIF(Lists!A65:A317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75,0,-12),CHAR(32),""),CHAR(33),""),CHAR(34),""),CHAR(35),""),CHAR(36),""),CHAR(37),""),CHAR(38),""),CHAR(39),""),CHAR(40),""),CHAR(41),""),CHAR(42),""),CHAR(43),""),CHAR(44),""),CHAR(45),""),CHAR(46),""),CHAR(47),""),CHAR(58),""),CHAR(59),""),CHAR(60),""),CHAR(61),""),CHAR(62),""),CHAR(63),""),CHAR(64),""),CHAR(91),""),CHAR(92),""),CHAR(93),""),CHAR(94),""),CHAR(95),""),CHAR(96),""),CHAR(123),""),CHAR(124),""),CHAR(125),""),CHAR(126),""),CHAR(150),""),CHAR(160),""))),"")</f>
        <v/>
      </c>
      <c r="BB75" s="152" t="str">
        <f ca="1">IF(BA75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75,0,-13),CHAR(32),""),CHAR(33),""),CHAR(34),""),CHAR(35),""),CHAR(36),""),CHAR(37),""),CHAR(38),""),CHAR(39),""),CHAR(40),""),CHAR(41),""),CHAR(42),""),CHAR(43),""),CHAR(44),""),CHAR(45),""),CHAR(46),""),CHAR(47),""),CHAR(58),""),CHAR(59),""),CHAR(60),""),CHAR(61),""),CHAR(62),""),CHAR(63),""),CHAR(64),""),CHAR(91),""),CHAR(92),""),CHAR(93),""),CHAR(94),""),CHAR(95),""),CHAR(96),""),CHAR(123),""),CHAR(124),""),CHAR(125),""),CHAR(126),""),CHAR(150),""),CHAR(160),""))),
IFERROR(IF(VLOOKUP(LEFT(BA75,2),IBAN!$C$2:$O$255,13,FALSE)=LEN(BA75),IFERROR(MID(BA75,VLOOKUP(LEFT(BA75,2),IBAN!$C$2:$O$255,11,FALSE),VLOOKUP(LEFT(BA75,2),IBAN!$C$2:$O$255,12,FALSE)),""),"IBAN is incorrect"),"IBAN is incorrect"))</f>
        <v/>
      </c>
      <c r="BC75" s="210"/>
      <c r="BD75" s="136"/>
      <c r="BE75" s="136"/>
      <c r="BF75" s="152" t="str">
        <f t="shared" ca="1" si="12"/>
        <v/>
      </c>
      <c r="BG75" s="345" t="str">
        <f ca="1">IF(OFFSET(U75,0,3)="","",IFERROR(
IF(VLOOKUP(OFFSET(U75,0,3),IBAN!$A$3:$S$255,19,FALSE)="Y",
  IF(VLOOKUP(OFFSET(U75,0,3),IBAN!$A$3:$C$255,2,FALSE)="Y",
      IF(AA75="","",IF(VLOOKUP(LEFT(AA75,2),IBAN!$C$2:$O$255,13,FALSE)=LEN(AA75),MID(AA75,VLOOKUP(LEFT(AA75,2),IBAN!$C$2:$O$255,6,FALSE),VLOOKUP(LEFT(AA75,2),IBAN!$C$2:$O$255,7,FALSE)),"IBAN is incorrect")),
      IF(AB75="","",MID(AB75,VLOOKUP(OFFSET(U75,0,3), IBAN!$A$3:$O$255,8,FALSE), VLOOKUP(OFFSET(U75,0,3), IBAN!$A$3:$O$255,9,FALSE)))),
  MID(UPPER(CLEAN(SUBSTITUTE(SUBSTITUTE(SUBSTITUTE(SUBSTITUTE(SUBSTITUTE(SUBSTITUTE(SUBSTITUTE(SUBSTITUTE(SUBSTITUTE(SUBSTITUTE(OFFSET(U75,0,9)," ",""),"-",""),"–",""),".",""),"/",""),"_",""),"&amp;",""),"+",""),":",""),";",""))),VLOOKUP(OFFSET(U75,0,3),IBAN!$A$3:$W$255,20,FALSE),VLOOKUP(OFFSET(U75,0,3),IBAN!$A$3:$W$255,21,FALSE))),
""))</f>
        <v/>
      </c>
      <c r="BH75" s="152" t="str">
        <f ca="1">IF(OFFSET(U75,0,3)="","",IFERROR(
IF(VLOOKUP(OFFSET(U75,0,3),IBAN!$A$3:$S$255,19,FALSE)="Y",
  IF(VLOOKUP(OFFSET(U75,0,3),IBAN!$A$3:$C$255,2,FALSE)="Y",
      IF(AA75="","",IF(VLOOKUP(LEFT(AA75,2),IBAN!$C$2:$O$255,13,FALSE)=LEN(AA75),MID(AA75,VLOOKUP(LEFT(AA75,2),IBAN!$C$2:$O$255,8,FALSE),VLOOKUP(LEFT(AA75,2),IBAN!$C$2:$O$255,9,FALSE)),"")),
      IF(AB75="","",MID(AB75,VLOOKUP(OFFSET(U75,0,3), IBAN!$A$3:$O$255,10,FALSE), VLOOKUP(OFFSET(U75,0,3), IBAN!$A$3:$O$255,11,FALSE)))),
  IFERROR(MID(UPPER(CLEAN(SUBSTITUTE(SUBSTITUTE(SUBSTITUTE(SUBSTITUTE(SUBSTITUTE(SUBSTITUTE(SUBSTITUTE(SUBSTITUTE(SUBSTITUTE(SUBSTITUTE(OFFSET(U75,0,9)," ",""),"-",""),"–",""),".",""),"/",""),"_",""),"&amp;",""),"+",""),":",""),";",""))),VLOOKUP(OFFSET(U75,0,3),IBAN!$A$3:$W$255,22,FALSE),VLOOKUP(OFFSET(U75,0,3),IBAN!$A$3:$W$255,23,FALSE)),
        UPPER(CLEAN(SUBSTITUTE(SUBSTITUTE(SUBSTITUTE(SUBSTITUTE(SUBSTITUTE(SUBSTITUTE(SUBSTITUTE(SUBSTITUTE(SUBSTITUTE(SUBSTITUTE(OFFSET(U75,0,9)," ",""),"-",""),"–",""),".",""),"/",""),"_",""),"&amp;",""),"+",""),":",""),";",""))))),
""))</f>
        <v/>
      </c>
      <c r="BI75" s="152" t="str">
        <f t="shared" ca="1" si="13"/>
        <v/>
      </c>
      <c r="BJ75" s="152" t="str">
        <f t="shared" ca="1" si="14"/>
        <v/>
      </c>
      <c r="BK75" s="150"/>
      <c r="BL75" s="152" t="str">
        <f t="shared" ca="1" si="15"/>
        <v/>
      </c>
      <c r="BM75" s="152"/>
      <c r="BN75" s="136"/>
      <c r="BO75" s="136"/>
      <c r="BP75" s="152"/>
      <c r="BQ75" s="136"/>
      <c r="BR75" s="136" t="str">
        <f t="shared" ca="1" si="0"/>
        <v/>
      </c>
      <c r="BS75" s="136"/>
      <c r="BT75" s="136"/>
      <c r="BU75" s="136"/>
      <c r="BV75" s="210"/>
      <c r="BW75" s="153"/>
      <c r="BX75" s="153"/>
      <c r="BY75" s="136"/>
      <c r="BZ75" s="136"/>
      <c r="CA75" s="136"/>
      <c r="CB75" s="136"/>
      <c r="CC75" s="136" t="str">
        <f t="shared" ca="1" si="5"/>
        <v/>
      </c>
      <c r="CD75" s="136" t="str">
        <f t="shared" ca="1" si="6"/>
        <v/>
      </c>
      <c r="CE75" s="210"/>
      <c r="CF75" s="136" t="str">
        <f t="shared" ca="1" si="16"/>
        <v/>
      </c>
      <c r="CG75" s="136" t="str">
        <f t="shared" ca="1" si="17"/>
        <v/>
      </c>
      <c r="CH75" s="136"/>
      <c r="CI75" s="526" t="str">
        <f ca="1">IF(AA75="","",IFERROR(IF(VLOOKUP(LEFT(AA75,2),IBAN!$C$2:$O$255,13,FALSE)=LEN(AA75),IF(MOD(CONCATENATE(MOD(CONCATENATE(MOD(CONCATENATE(MOD(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75, LEN(AA75) - 4) &amp; LEFT(AA75,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75, LEN(AA75) - 4) &amp; LEFT(AA75,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75, LEN(AA75) - 4) &amp; LEFT(AA75,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75, LEN(AA75) - 4) &amp; LEFT(AA75, 4)),"A",10),"B",11),"C",12),"D",13),"E",14),"F",15),"G",16),"H",17),"I",18),"J",19),"K",20),"L",21),"M",22),"N",23),"O",24),"P",25),"Q",26),"R",27),"S",28),"T",29),"U",30),"V",31),"W",32),"X",33),"Y",34),"Z",35),39,12)),97)=1,"GOOD","BAD"),"Length incorrect"),"BAD"))</f>
        <v/>
      </c>
      <c r="CJ75" s="526" t="str">
        <f ca="1">IF(OR(AA75="",OFFSET(U75,0,3)=""),"",IF(SUMPRODUCT(--(ISNUMBER(SEARCH(Colonies,OFFSET(U75,0,3))))),"",IFERROR(IF(INDEX(IBAN!$A$3:$A$255,MATCH(LEFT(AA75,2),IBAN!$C$3:$C$255,0))=OFFSET(U75,0,3),"GOOD","BAD"),"BAD")))</f>
        <v/>
      </c>
      <c r="CK75" s="526" t="str">
        <f ca="1">IF(AB75="","",IFERROR(IF(VLOOKUP(OFFSET(U75,0,3),IBAN!$A$2:$N$255,14,FALSE)="","no criteria",IF(VLOOKUP(OFFSET(U75,0,3),IBAN!$A$2:$N$255,14,FALSE)=LEN(AB75),"GOOD",IF(OR(CO75="GOOD",CP75="GOOD"),"GOOD","BAD"))),""))</f>
        <v/>
      </c>
      <c r="CL75" s="527" t="str">
        <f ca="1">IF(BA75="","",IFERROR(IF(VLOOKUP(LEFT(BA75,2),IBAN!$C$2:$O$255,13,FALSE)=LEN(BA75),IF(MOD(CONCATENATE(MOD(CONCATENATE(MOD(CONCATENATE(MOD(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75, LEN(BA75) - 4) &amp; LEFT(BA75,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75, LEN(BA75) - 4) &amp; LEFT(BA75,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75, LEN(BA75) - 4) &amp; LEFT(BA75,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75, LEN(BA75) - 4) &amp; LEFT(BA75, 4)),"A",10),"B",11),"C",12),"D",13),"E",14),"F",15),"G",16),"H",17),"I",18),"J",19),"K",20),"L",21),"M",22),"N",23),"O",24),"P",25),"Q",26),"R",27),"S",28),"T",29),"U",30),"V",31),"W",32),"X",33),"Y",34),"Z",35),39,12)),97)=1,"GOOD","BAD"),"BAD"),"BAD"))</f>
        <v/>
      </c>
      <c r="CM75" s="527" t="str">
        <f ca="1">IF(OR(BA75="",AZ75=""),"",IF(SUMPRODUCT(--(ISNUMBER(SEARCH(Colonies,AZ75)))),"",IFERROR(IF(INDEX(IBAN!$A$3:$A$255,MATCH(LEFT(BA75,2),IBAN!$C$3:$C$255,0))=AZ75,"GOOD","BAD"),"BAD")))</f>
        <v/>
      </c>
      <c r="CN75" s="527" t="str">
        <f ca="1">IF(BB75="","",IFERROR(IF(VLOOKUP(AZ75,IBAN!$A$2:$N$255,14,FALSE)="","no criteria",IF(VLOOKUP(AZ75,IBAN!$A$2:$N$255,14,FALSE)=LEN(BB75),"GOOD","BAD")),""))</f>
        <v/>
      </c>
      <c r="CO75" s="526" t="str">
        <f t="shared" ca="1" si="18"/>
        <v/>
      </c>
      <c r="CP75" s="526" t="str">
        <f t="shared" ca="1" si="19"/>
        <v/>
      </c>
      <c r="CQ75" s="346"/>
      <c r="CR75" s="539"/>
    </row>
    <row r="76" spans="1:96" s="541" customFormat="1" x14ac:dyDescent="0.2">
      <c r="A76" s="534"/>
      <c r="B76" s="534"/>
      <c r="C76" s="534"/>
      <c r="D76" s="534"/>
      <c r="E76" s="534"/>
      <c r="F76" s="534"/>
      <c r="G76" s="155"/>
      <c r="H76" s="141" t="str">
        <f>IF('Supplier Details'!I76="","",'Supplier Details'!I76)</f>
        <v/>
      </c>
      <c r="I76" s="141"/>
      <c r="J76" s="142" t="str">
        <f>IF('Supplier Details'!K76="","",'Supplier Details'!K76)</f>
        <v/>
      </c>
      <c r="K76" s="143" t="str">
        <f ca="1">IF(OFFSET('Supplier Details'!J76,0,2)="","",UPPER(OFFSET('Supplier Details'!J76,0,2)))</f>
        <v/>
      </c>
      <c r="L76" s="142" t="str">
        <f ca="1">IF(OFFSET('Supplier Details'!J76,0,3)="","",OFFSET('Supplier Details'!J76,0,3))</f>
        <v/>
      </c>
      <c r="M76" s="341"/>
      <c r="N76" s="141"/>
      <c r="O76" s="142" t="str">
        <f>IF('Supplier Details'!Y76="","",'Supplier Details'!Y76)</f>
        <v/>
      </c>
      <c r="P76" s="129" t="str">
        <f ca="1">IF(OFFSET('Supplier Details'!X76,0,4)="","",OFFSET('Supplier Details'!X76,0,4))</f>
        <v/>
      </c>
      <c r="Q76" s="129" t="str">
        <f>IF('Supplier Details'!V76="","",'Supplier Details'!V76)</f>
        <v/>
      </c>
      <c r="R76" s="129" t="str">
        <f ca="1">IF(OFFSET('Supplier Details'!X76,0,6)="","",OFFSET('Supplier Details'!X76,0,6))</f>
        <v/>
      </c>
      <c r="S76" s="144" t="str">
        <f>IF('Supplier Details'!AA76="","",'Supplier Details'!AA76)</f>
        <v/>
      </c>
      <c r="T76" s="341"/>
      <c r="U76" s="145"/>
      <c r="V76" s="149"/>
      <c r="W76" s="149"/>
      <c r="X76" s="129" t="str">
        <f t="shared" ca="1" si="4"/>
        <v/>
      </c>
      <c r="Y76" s="147"/>
      <c r="Z76" s="147" t="str">
        <f ca="1">IF(AA76="","",IFERROR(IF(VLOOKUP(LEFT(AA76,2),IBAN!$C$2:$O$255,13,FALSE)=LEN(AA76),IFERROR(MID(AA76,VLOOKUP(LEFT(AA76,2),IBAN!$C$2:$O$255,11,FALSE),VLOOKUP(LEFT(AA76,2),IBAN!$C$2:$O$255,12,FALSE)),""),""),"IBAN is incorrect"))</f>
        <v/>
      </c>
      <c r="AA76" s="152" t="str">
        <f t="shared" ca="1" si="7"/>
        <v/>
      </c>
      <c r="AB76" s="152" t="str">
        <f t="shared" ca="1" si="8"/>
        <v/>
      </c>
      <c r="AC76" s="143"/>
      <c r="AD76" s="342" t="str">
        <f ca="1">IF(OFFSET(U76,0,3)="","",IFERROR(IF(VLOOKUP(OFFSET(U76,0,3),IBAN!$A$3:$S$255,19,FALSE)="Y",CONCATENATE(BG76,BH76),IF(VLOOKUP(OFFSET(U76,0,3),IBAN!$A$3:$X$255,24,FALSE)="","",VLOOKUP(OFFSET(U76,0,3),IBAN!$A$3:$X$255,24,FALSE))),""))</f>
        <v/>
      </c>
      <c r="AE76" s="143"/>
      <c r="AF76" s="143"/>
      <c r="AG76" s="147"/>
      <c r="AH76" s="149"/>
      <c r="AI76" s="145" t="str">
        <f>IF('Supplier Details'!AS76="","",'Supplier Details'!AS76)</f>
        <v/>
      </c>
      <c r="AJ76" s="145"/>
      <c r="AK76" s="343" t="str">
        <f ca="1">IFERROR(IF(OFFSET(U76,0,3)="","",IF(ISBLANK(VLOOKUP(OFFSET(U76,0,3),IBAN!$A$3:$AC$255,27,FALSE)),"",VLOOKUP(OFFSET(U76,0,3),IBAN!$A$3:$AC$255,27,FALSE))),"")</f>
        <v/>
      </c>
      <c r="AL76" s="147" t="str">
        <f ca="1">IFERROR(IF(OFFSET(U76,0,3)="","",IF(ISBLANK(VLOOKUP(OFFSET(U76,0,3),IBAN!$A$3:$AC$255,28,FALSE)),"",VLOOKUP(OFFSET(U76,0,3),IBAN!$A$3:$AC$255,28,FALSE))),"")</f>
        <v/>
      </c>
      <c r="AM76" s="143"/>
      <c r="AN76" s="147"/>
      <c r="AO76" s="147"/>
      <c r="AP76" s="344" t="str">
        <f ca="1">IF(AA76="","",IFERROR(MID(AA76,VLOOKUP(LEFT(AA76,2),IBAN!$C$2:$Q$255,14,FALSE),VLOOKUP(LEFT(AA76,2),IBAN!$C$2:$Q$255,15,FALSE)),""))</f>
        <v/>
      </c>
      <c r="AQ76" s="150"/>
      <c r="AR76" s="151"/>
      <c r="AS76" s="344"/>
      <c r="AT76" s="152" t="str">
        <f t="shared" ca="1" si="9"/>
        <v/>
      </c>
      <c r="AU76" s="152" t="str">
        <f t="shared" ca="1" si="10"/>
        <v/>
      </c>
      <c r="AV76" s="136"/>
      <c r="AW76" s="210"/>
      <c r="AX76" s="150" t="str">
        <f t="shared" si="11"/>
        <v/>
      </c>
      <c r="AY76" s="344"/>
      <c r="AZ76" s="136" t="str">
        <f ca="1">IF(OFFSET(AZ76,0,-12)="","",IFERROR(VLOOKUP(MID(OFFSET(AZ76,0,-12),5,2),Lists!$A$3:$B$256,2,FALSE),"incorrect Swift/BIC"))</f>
        <v/>
      </c>
      <c r="BA76" s="152" t="str">
        <f ca="1">IF(COUNTIF(Lists!A66:A318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76,0,-12),CHAR(32),""),CHAR(33),""),CHAR(34),""),CHAR(35),""),CHAR(36),""),CHAR(37),""),CHAR(38),""),CHAR(39),""),CHAR(40),""),CHAR(41),""),CHAR(42),""),CHAR(43),""),CHAR(44),""),CHAR(45),""),CHAR(46),""),CHAR(47),""),CHAR(58),""),CHAR(59),""),CHAR(60),""),CHAR(61),""),CHAR(62),""),CHAR(63),""),CHAR(64),""),CHAR(91),""),CHAR(92),""),CHAR(93),""),CHAR(94),""),CHAR(95),""),CHAR(96),""),CHAR(123),""),CHAR(124),""),CHAR(125),""),CHAR(126),""),CHAR(150),""),CHAR(160),""))),"")</f>
        <v/>
      </c>
      <c r="BB76" s="152" t="str">
        <f ca="1">IF(BA76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76,0,-13),CHAR(32),""),CHAR(33),""),CHAR(34),""),CHAR(35),""),CHAR(36),""),CHAR(37),""),CHAR(38),""),CHAR(39),""),CHAR(40),""),CHAR(41),""),CHAR(42),""),CHAR(43),""),CHAR(44),""),CHAR(45),""),CHAR(46),""),CHAR(47),""),CHAR(58),""),CHAR(59),""),CHAR(60),""),CHAR(61),""),CHAR(62),""),CHAR(63),""),CHAR(64),""),CHAR(91),""),CHAR(92),""),CHAR(93),""),CHAR(94),""),CHAR(95),""),CHAR(96),""),CHAR(123),""),CHAR(124),""),CHAR(125),""),CHAR(126),""),CHAR(150),""),CHAR(160),""))),
IFERROR(IF(VLOOKUP(LEFT(BA76,2),IBAN!$C$2:$O$255,13,FALSE)=LEN(BA76),IFERROR(MID(BA76,VLOOKUP(LEFT(BA76,2),IBAN!$C$2:$O$255,11,FALSE),VLOOKUP(LEFT(BA76,2),IBAN!$C$2:$O$255,12,FALSE)),""),"IBAN is incorrect"),"IBAN is incorrect"))</f>
        <v/>
      </c>
      <c r="BC76" s="210"/>
      <c r="BD76" s="136"/>
      <c r="BE76" s="136"/>
      <c r="BF76" s="152" t="str">
        <f t="shared" ca="1" si="12"/>
        <v/>
      </c>
      <c r="BG76" s="345" t="str">
        <f ca="1">IF(OFFSET(U76,0,3)="","",IFERROR(
IF(VLOOKUP(OFFSET(U76,0,3),IBAN!$A$3:$S$255,19,FALSE)="Y",
  IF(VLOOKUP(OFFSET(U76,0,3),IBAN!$A$3:$C$255,2,FALSE)="Y",
      IF(AA76="","",IF(VLOOKUP(LEFT(AA76,2),IBAN!$C$2:$O$255,13,FALSE)=LEN(AA76),MID(AA76,VLOOKUP(LEFT(AA76,2),IBAN!$C$2:$O$255,6,FALSE),VLOOKUP(LEFT(AA76,2),IBAN!$C$2:$O$255,7,FALSE)),"IBAN is incorrect")),
      IF(AB76="","",MID(AB76,VLOOKUP(OFFSET(U76,0,3), IBAN!$A$3:$O$255,8,FALSE), VLOOKUP(OFFSET(U76,0,3), IBAN!$A$3:$O$255,9,FALSE)))),
  MID(UPPER(CLEAN(SUBSTITUTE(SUBSTITUTE(SUBSTITUTE(SUBSTITUTE(SUBSTITUTE(SUBSTITUTE(SUBSTITUTE(SUBSTITUTE(SUBSTITUTE(SUBSTITUTE(OFFSET(U76,0,9)," ",""),"-",""),"–",""),".",""),"/",""),"_",""),"&amp;",""),"+",""),":",""),";",""))),VLOOKUP(OFFSET(U76,0,3),IBAN!$A$3:$W$255,20,FALSE),VLOOKUP(OFFSET(U76,0,3),IBAN!$A$3:$W$255,21,FALSE))),
""))</f>
        <v/>
      </c>
      <c r="BH76" s="152" t="str">
        <f ca="1">IF(OFFSET(U76,0,3)="","",IFERROR(
IF(VLOOKUP(OFFSET(U76,0,3),IBAN!$A$3:$S$255,19,FALSE)="Y",
  IF(VLOOKUP(OFFSET(U76,0,3),IBAN!$A$3:$C$255,2,FALSE)="Y",
      IF(AA76="","",IF(VLOOKUP(LEFT(AA76,2),IBAN!$C$2:$O$255,13,FALSE)=LEN(AA76),MID(AA76,VLOOKUP(LEFT(AA76,2),IBAN!$C$2:$O$255,8,FALSE),VLOOKUP(LEFT(AA76,2),IBAN!$C$2:$O$255,9,FALSE)),"")),
      IF(AB76="","",MID(AB76,VLOOKUP(OFFSET(U76,0,3), IBAN!$A$3:$O$255,10,FALSE), VLOOKUP(OFFSET(U76,0,3), IBAN!$A$3:$O$255,11,FALSE)))),
  IFERROR(MID(UPPER(CLEAN(SUBSTITUTE(SUBSTITUTE(SUBSTITUTE(SUBSTITUTE(SUBSTITUTE(SUBSTITUTE(SUBSTITUTE(SUBSTITUTE(SUBSTITUTE(SUBSTITUTE(OFFSET(U76,0,9)," ",""),"-",""),"–",""),".",""),"/",""),"_",""),"&amp;",""),"+",""),":",""),";",""))),VLOOKUP(OFFSET(U76,0,3),IBAN!$A$3:$W$255,22,FALSE),VLOOKUP(OFFSET(U76,0,3),IBAN!$A$3:$W$255,23,FALSE)),
        UPPER(CLEAN(SUBSTITUTE(SUBSTITUTE(SUBSTITUTE(SUBSTITUTE(SUBSTITUTE(SUBSTITUTE(SUBSTITUTE(SUBSTITUTE(SUBSTITUTE(SUBSTITUTE(OFFSET(U76,0,9)," ",""),"-",""),"–",""),".",""),"/",""),"_",""),"&amp;",""),"+",""),":",""),";",""))))),
""))</f>
        <v/>
      </c>
      <c r="BI76" s="152" t="str">
        <f t="shared" ca="1" si="13"/>
        <v/>
      </c>
      <c r="BJ76" s="152" t="str">
        <f t="shared" ca="1" si="14"/>
        <v/>
      </c>
      <c r="BK76" s="150"/>
      <c r="BL76" s="152" t="str">
        <f t="shared" ca="1" si="15"/>
        <v/>
      </c>
      <c r="BM76" s="152"/>
      <c r="BN76" s="136"/>
      <c r="BO76" s="136"/>
      <c r="BP76" s="152"/>
      <c r="BQ76" s="136"/>
      <c r="BR76" s="136" t="str">
        <f t="shared" ca="1" si="0"/>
        <v/>
      </c>
      <c r="BS76" s="136"/>
      <c r="BT76" s="136"/>
      <c r="BU76" s="136"/>
      <c r="BV76" s="210"/>
      <c r="BW76" s="153"/>
      <c r="BX76" s="153"/>
      <c r="BY76" s="136"/>
      <c r="BZ76" s="136"/>
      <c r="CA76" s="136"/>
      <c r="CB76" s="136"/>
      <c r="CC76" s="136" t="str">
        <f t="shared" ca="1" si="5"/>
        <v/>
      </c>
      <c r="CD76" s="136" t="str">
        <f t="shared" ca="1" si="6"/>
        <v/>
      </c>
      <c r="CE76" s="210"/>
      <c r="CF76" s="136" t="str">
        <f t="shared" ca="1" si="16"/>
        <v/>
      </c>
      <c r="CG76" s="136" t="str">
        <f t="shared" ca="1" si="17"/>
        <v/>
      </c>
      <c r="CH76" s="136"/>
      <c r="CI76" s="526" t="str">
        <f ca="1">IF(AA76="","",IFERROR(IF(VLOOKUP(LEFT(AA76,2),IBAN!$C$2:$O$255,13,FALSE)=LEN(AA76),IF(MOD(CONCATENATE(MOD(CONCATENATE(MOD(CONCATENATE(MOD(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76, LEN(AA76) - 4) &amp; LEFT(AA76,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76, LEN(AA76) - 4) &amp; LEFT(AA76,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76, LEN(AA76) - 4) &amp; LEFT(AA76,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76, LEN(AA76) - 4) &amp; LEFT(AA76, 4)),"A",10),"B",11),"C",12),"D",13),"E",14),"F",15),"G",16),"H",17),"I",18),"J",19),"K",20),"L",21),"M",22),"N",23),"O",24),"P",25),"Q",26),"R",27),"S",28),"T",29),"U",30),"V",31),"W",32),"X",33),"Y",34),"Z",35),39,12)),97)=1,"GOOD","BAD"),"Length incorrect"),"BAD"))</f>
        <v/>
      </c>
      <c r="CJ76" s="526" t="str">
        <f ca="1">IF(OR(AA76="",OFFSET(U76,0,3)=""),"",IF(SUMPRODUCT(--(ISNUMBER(SEARCH(Colonies,OFFSET(U76,0,3))))),"",IFERROR(IF(INDEX(IBAN!$A$3:$A$255,MATCH(LEFT(AA76,2),IBAN!$C$3:$C$255,0))=OFFSET(U76,0,3),"GOOD","BAD"),"BAD")))</f>
        <v/>
      </c>
      <c r="CK76" s="526" t="str">
        <f ca="1">IF(AB76="","",IFERROR(IF(VLOOKUP(OFFSET(U76,0,3),IBAN!$A$2:$N$255,14,FALSE)="","no criteria",IF(VLOOKUP(OFFSET(U76,0,3),IBAN!$A$2:$N$255,14,FALSE)=LEN(AB76),"GOOD",IF(OR(CO76="GOOD",CP76="GOOD"),"GOOD","BAD"))),""))</f>
        <v/>
      </c>
      <c r="CL76" s="527" t="str">
        <f ca="1">IF(BA76="","",IFERROR(IF(VLOOKUP(LEFT(BA76,2),IBAN!$C$2:$O$255,13,FALSE)=LEN(BA76),IF(MOD(CONCATENATE(MOD(CONCATENATE(MOD(CONCATENATE(MOD(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76, LEN(BA76) - 4) &amp; LEFT(BA76,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76, LEN(BA76) - 4) &amp; LEFT(BA76,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76, LEN(BA76) - 4) &amp; LEFT(BA76,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76, LEN(BA76) - 4) &amp; LEFT(BA76, 4)),"A",10),"B",11),"C",12),"D",13),"E",14),"F",15),"G",16),"H",17),"I",18),"J",19),"K",20),"L",21),"M",22),"N",23),"O",24),"P",25),"Q",26),"R",27),"S",28),"T",29),"U",30),"V",31),"W",32),"X",33),"Y",34),"Z",35),39,12)),97)=1,"GOOD","BAD"),"BAD"),"BAD"))</f>
        <v/>
      </c>
      <c r="CM76" s="527" t="str">
        <f ca="1">IF(OR(BA76="",AZ76=""),"",IF(SUMPRODUCT(--(ISNUMBER(SEARCH(Colonies,AZ76)))),"",IFERROR(IF(INDEX(IBAN!$A$3:$A$255,MATCH(LEFT(BA76,2),IBAN!$C$3:$C$255,0))=AZ76,"GOOD","BAD"),"BAD")))</f>
        <v/>
      </c>
      <c r="CN76" s="527" t="str">
        <f ca="1">IF(BB76="","",IFERROR(IF(VLOOKUP(AZ76,IBAN!$A$2:$N$255,14,FALSE)="","no criteria",IF(VLOOKUP(AZ76,IBAN!$A$2:$N$255,14,FALSE)=LEN(BB76),"GOOD","BAD")),""))</f>
        <v/>
      </c>
      <c r="CO76" s="526" t="str">
        <f t="shared" ca="1" si="18"/>
        <v/>
      </c>
      <c r="CP76" s="526" t="str">
        <f t="shared" ca="1" si="19"/>
        <v/>
      </c>
      <c r="CQ76" s="346"/>
      <c r="CR76" s="539"/>
    </row>
    <row r="77" spans="1:96" s="541" customFormat="1" x14ac:dyDescent="0.2">
      <c r="A77" s="534"/>
      <c r="B77" s="534"/>
      <c r="C77" s="534"/>
      <c r="D77" s="534"/>
      <c r="E77" s="534"/>
      <c r="F77" s="534"/>
      <c r="G77" s="155"/>
      <c r="H77" s="141" t="str">
        <f>IF('Supplier Details'!I77="","",'Supplier Details'!I77)</f>
        <v/>
      </c>
      <c r="I77" s="141"/>
      <c r="J77" s="142" t="str">
        <f>IF('Supplier Details'!K77="","",'Supplier Details'!K77)</f>
        <v/>
      </c>
      <c r="K77" s="143" t="str">
        <f ca="1">IF(OFFSET('Supplier Details'!J77,0,2)="","",UPPER(OFFSET('Supplier Details'!J77,0,2)))</f>
        <v/>
      </c>
      <c r="L77" s="142" t="str">
        <f ca="1">IF(OFFSET('Supplier Details'!J77,0,3)="","",OFFSET('Supplier Details'!J77,0,3))</f>
        <v/>
      </c>
      <c r="M77" s="341"/>
      <c r="N77" s="141"/>
      <c r="O77" s="142" t="str">
        <f>IF('Supplier Details'!Y77="","",'Supplier Details'!Y77)</f>
        <v/>
      </c>
      <c r="P77" s="129" t="str">
        <f ca="1">IF(OFFSET('Supplier Details'!X77,0,4)="","",OFFSET('Supplier Details'!X77,0,4))</f>
        <v/>
      </c>
      <c r="Q77" s="129" t="str">
        <f>IF('Supplier Details'!V77="","",'Supplier Details'!V77)</f>
        <v/>
      </c>
      <c r="R77" s="129" t="str">
        <f ca="1">IF(OFFSET('Supplier Details'!X77,0,6)="","",OFFSET('Supplier Details'!X77,0,6))</f>
        <v/>
      </c>
      <c r="S77" s="144" t="str">
        <f>IF('Supplier Details'!AA77="","",'Supplier Details'!AA77)</f>
        <v/>
      </c>
      <c r="T77" s="341"/>
      <c r="U77" s="145"/>
      <c r="V77" s="149"/>
      <c r="W77" s="149"/>
      <c r="X77" s="129" t="str">
        <f t="shared" ca="1" si="4"/>
        <v/>
      </c>
      <c r="Y77" s="147"/>
      <c r="Z77" s="147" t="str">
        <f ca="1">IF(AA77="","",IFERROR(IF(VLOOKUP(LEFT(AA77,2),IBAN!$C$2:$O$255,13,FALSE)=LEN(AA77),IFERROR(MID(AA77,VLOOKUP(LEFT(AA77,2),IBAN!$C$2:$O$255,11,FALSE),VLOOKUP(LEFT(AA77,2),IBAN!$C$2:$O$255,12,FALSE)),""),""),"IBAN is incorrect"))</f>
        <v/>
      </c>
      <c r="AA77" s="152" t="str">
        <f t="shared" ca="1" si="7"/>
        <v/>
      </c>
      <c r="AB77" s="152" t="str">
        <f t="shared" ca="1" si="8"/>
        <v/>
      </c>
      <c r="AC77" s="143"/>
      <c r="AD77" s="342" t="str">
        <f ca="1">IF(OFFSET(U77,0,3)="","",IFERROR(IF(VLOOKUP(OFFSET(U77,0,3),IBAN!$A$3:$S$255,19,FALSE)="Y",CONCATENATE(BG77,BH77),IF(VLOOKUP(OFFSET(U77,0,3),IBAN!$A$3:$X$255,24,FALSE)="","",VLOOKUP(OFFSET(U77,0,3),IBAN!$A$3:$X$255,24,FALSE))),""))</f>
        <v/>
      </c>
      <c r="AE77" s="143"/>
      <c r="AF77" s="143"/>
      <c r="AG77" s="147"/>
      <c r="AH77" s="149"/>
      <c r="AI77" s="145" t="str">
        <f>IF('Supplier Details'!AS77="","",'Supplier Details'!AS77)</f>
        <v/>
      </c>
      <c r="AJ77" s="145"/>
      <c r="AK77" s="343" t="str">
        <f ca="1">IFERROR(IF(OFFSET(U77,0,3)="","",IF(ISBLANK(VLOOKUP(OFFSET(U77,0,3),IBAN!$A$3:$AC$255,27,FALSE)),"",VLOOKUP(OFFSET(U77,0,3),IBAN!$A$3:$AC$255,27,FALSE))),"")</f>
        <v/>
      </c>
      <c r="AL77" s="147" t="str">
        <f ca="1">IFERROR(IF(OFFSET(U77,0,3)="","",IF(ISBLANK(VLOOKUP(OFFSET(U77,0,3),IBAN!$A$3:$AC$255,28,FALSE)),"",VLOOKUP(OFFSET(U77,0,3),IBAN!$A$3:$AC$255,28,FALSE))),"")</f>
        <v/>
      </c>
      <c r="AM77" s="143"/>
      <c r="AN77" s="147"/>
      <c r="AO77" s="147"/>
      <c r="AP77" s="344" t="str">
        <f ca="1">IF(AA77="","",IFERROR(MID(AA77,VLOOKUP(LEFT(AA77,2),IBAN!$C$2:$Q$255,14,FALSE),VLOOKUP(LEFT(AA77,2),IBAN!$C$2:$Q$255,15,FALSE)),""))</f>
        <v/>
      </c>
      <c r="AQ77" s="150"/>
      <c r="AR77" s="151"/>
      <c r="AS77" s="344"/>
      <c r="AT77" s="152" t="str">
        <f t="shared" ca="1" si="9"/>
        <v/>
      </c>
      <c r="AU77" s="152" t="str">
        <f t="shared" ca="1" si="10"/>
        <v/>
      </c>
      <c r="AV77" s="136"/>
      <c r="AW77" s="210"/>
      <c r="AX77" s="150" t="str">
        <f t="shared" si="11"/>
        <v/>
      </c>
      <c r="AY77" s="344"/>
      <c r="AZ77" s="136" t="str">
        <f ca="1">IF(OFFSET(AZ77,0,-12)="","",IFERROR(VLOOKUP(MID(OFFSET(AZ77,0,-12),5,2),Lists!$A$3:$B$256,2,FALSE),"incorrect Swift/BIC"))</f>
        <v/>
      </c>
      <c r="BA77" s="152" t="str">
        <f ca="1">IF(COUNTIF(Lists!A67:A319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77,0,-12),CHAR(32),""),CHAR(33),""),CHAR(34),""),CHAR(35),""),CHAR(36),""),CHAR(37),""),CHAR(38),""),CHAR(39),""),CHAR(40),""),CHAR(41),""),CHAR(42),""),CHAR(43),""),CHAR(44),""),CHAR(45),""),CHAR(46),""),CHAR(47),""),CHAR(58),""),CHAR(59),""),CHAR(60),""),CHAR(61),""),CHAR(62),""),CHAR(63),""),CHAR(64),""),CHAR(91),""),CHAR(92),""),CHAR(93),""),CHAR(94),""),CHAR(95),""),CHAR(96),""),CHAR(123),""),CHAR(124),""),CHAR(125),""),CHAR(126),""),CHAR(150),""),CHAR(160),""))),"")</f>
        <v/>
      </c>
      <c r="BB77" s="152" t="str">
        <f ca="1">IF(BA77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77,0,-13),CHAR(32),""),CHAR(33),""),CHAR(34),""),CHAR(35),""),CHAR(36),""),CHAR(37),""),CHAR(38),""),CHAR(39),""),CHAR(40),""),CHAR(41),""),CHAR(42),""),CHAR(43),""),CHAR(44),""),CHAR(45),""),CHAR(46),""),CHAR(47),""),CHAR(58),""),CHAR(59),""),CHAR(60),""),CHAR(61),""),CHAR(62),""),CHAR(63),""),CHAR(64),""),CHAR(91),""),CHAR(92),""),CHAR(93),""),CHAR(94),""),CHAR(95),""),CHAR(96),""),CHAR(123),""),CHAR(124),""),CHAR(125),""),CHAR(126),""),CHAR(150),""),CHAR(160),""))),
IFERROR(IF(VLOOKUP(LEFT(BA77,2),IBAN!$C$2:$O$255,13,FALSE)=LEN(BA77),IFERROR(MID(BA77,VLOOKUP(LEFT(BA77,2),IBAN!$C$2:$O$255,11,FALSE),VLOOKUP(LEFT(BA77,2),IBAN!$C$2:$O$255,12,FALSE)),""),"IBAN is incorrect"),"IBAN is incorrect"))</f>
        <v/>
      </c>
      <c r="BC77" s="210"/>
      <c r="BD77" s="136"/>
      <c r="BE77" s="136"/>
      <c r="BF77" s="152" t="str">
        <f t="shared" ca="1" si="12"/>
        <v/>
      </c>
      <c r="BG77" s="345" t="str">
        <f ca="1">IF(OFFSET(U77,0,3)="","",IFERROR(
IF(VLOOKUP(OFFSET(U77,0,3),IBAN!$A$3:$S$255,19,FALSE)="Y",
  IF(VLOOKUP(OFFSET(U77,0,3),IBAN!$A$3:$C$255,2,FALSE)="Y",
      IF(AA77="","",IF(VLOOKUP(LEFT(AA77,2),IBAN!$C$2:$O$255,13,FALSE)=LEN(AA77),MID(AA77,VLOOKUP(LEFT(AA77,2),IBAN!$C$2:$O$255,6,FALSE),VLOOKUP(LEFT(AA77,2),IBAN!$C$2:$O$255,7,FALSE)),"IBAN is incorrect")),
      IF(AB77="","",MID(AB77,VLOOKUP(OFFSET(U77,0,3), IBAN!$A$3:$O$255,8,FALSE), VLOOKUP(OFFSET(U77,0,3), IBAN!$A$3:$O$255,9,FALSE)))),
  MID(UPPER(CLEAN(SUBSTITUTE(SUBSTITUTE(SUBSTITUTE(SUBSTITUTE(SUBSTITUTE(SUBSTITUTE(SUBSTITUTE(SUBSTITUTE(SUBSTITUTE(SUBSTITUTE(OFFSET(U77,0,9)," ",""),"-",""),"–",""),".",""),"/",""),"_",""),"&amp;",""),"+",""),":",""),";",""))),VLOOKUP(OFFSET(U77,0,3),IBAN!$A$3:$W$255,20,FALSE),VLOOKUP(OFFSET(U77,0,3),IBAN!$A$3:$W$255,21,FALSE))),
""))</f>
        <v/>
      </c>
      <c r="BH77" s="152" t="str">
        <f ca="1">IF(OFFSET(U77,0,3)="","",IFERROR(
IF(VLOOKUP(OFFSET(U77,0,3),IBAN!$A$3:$S$255,19,FALSE)="Y",
  IF(VLOOKUP(OFFSET(U77,0,3),IBAN!$A$3:$C$255,2,FALSE)="Y",
      IF(AA77="","",IF(VLOOKUP(LEFT(AA77,2),IBAN!$C$2:$O$255,13,FALSE)=LEN(AA77),MID(AA77,VLOOKUP(LEFT(AA77,2),IBAN!$C$2:$O$255,8,FALSE),VLOOKUP(LEFT(AA77,2),IBAN!$C$2:$O$255,9,FALSE)),"")),
      IF(AB77="","",MID(AB77,VLOOKUP(OFFSET(U77,0,3), IBAN!$A$3:$O$255,10,FALSE), VLOOKUP(OFFSET(U77,0,3), IBAN!$A$3:$O$255,11,FALSE)))),
  IFERROR(MID(UPPER(CLEAN(SUBSTITUTE(SUBSTITUTE(SUBSTITUTE(SUBSTITUTE(SUBSTITUTE(SUBSTITUTE(SUBSTITUTE(SUBSTITUTE(SUBSTITUTE(SUBSTITUTE(OFFSET(U77,0,9)," ",""),"-",""),"–",""),".",""),"/",""),"_",""),"&amp;",""),"+",""),":",""),";",""))),VLOOKUP(OFFSET(U77,0,3),IBAN!$A$3:$W$255,22,FALSE),VLOOKUP(OFFSET(U77,0,3),IBAN!$A$3:$W$255,23,FALSE)),
        UPPER(CLEAN(SUBSTITUTE(SUBSTITUTE(SUBSTITUTE(SUBSTITUTE(SUBSTITUTE(SUBSTITUTE(SUBSTITUTE(SUBSTITUTE(SUBSTITUTE(SUBSTITUTE(OFFSET(U77,0,9)," ",""),"-",""),"–",""),".",""),"/",""),"_",""),"&amp;",""),"+",""),":",""),";",""))))),
""))</f>
        <v/>
      </c>
      <c r="BI77" s="152" t="str">
        <f t="shared" ca="1" si="13"/>
        <v/>
      </c>
      <c r="BJ77" s="152" t="str">
        <f t="shared" ca="1" si="14"/>
        <v/>
      </c>
      <c r="BK77" s="150"/>
      <c r="BL77" s="152" t="str">
        <f t="shared" ca="1" si="15"/>
        <v/>
      </c>
      <c r="BM77" s="152"/>
      <c r="BN77" s="136"/>
      <c r="BO77" s="136"/>
      <c r="BP77" s="152"/>
      <c r="BQ77" s="136"/>
      <c r="BR77" s="136" t="str">
        <f t="shared" ref="BR77:BR101" ca="1" si="20">IF(BJ77="","",BJ77)</f>
        <v/>
      </c>
      <c r="BS77" s="136"/>
      <c r="BT77" s="136"/>
      <c r="BU77" s="136"/>
      <c r="BV77" s="210"/>
      <c r="BW77" s="153"/>
      <c r="BX77" s="153"/>
      <c r="BY77" s="136"/>
      <c r="BZ77" s="136"/>
      <c r="CA77" s="136"/>
      <c r="CB77" s="136"/>
      <c r="CC77" s="136" t="str">
        <f t="shared" ca="1" si="5"/>
        <v/>
      </c>
      <c r="CD77" s="136" t="str">
        <f t="shared" ca="1" si="6"/>
        <v/>
      </c>
      <c r="CE77" s="210"/>
      <c r="CF77" s="136" t="str">
        <f t="shared" ca="1" si="16"/>
        <v/>
      </c>
      <c r="CG77" s="136" t="str">
        <f t="shared" ca="1" si="17"/>
        <v/>
      </c>
      <c r="CH77" s="136"/>
      <c r="CI77" s="526" t="str">
        <f ca="1">IF(AA77="","",IFERROR(IF(VLOOKUP(LEFT(AA77,2),IBAN!$C$2:$O$255,13,FALSE)=LEN(AA77),IF(MOD(CONCATENATE(MOD(CONCATENATE(MOD(CONCATENATE(MOD(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77, LEN(AA77) - 4) &amp; LEFT(AA77,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77, LEN(AA77) - 4) &amp; LEFT(AA77,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77, LEN(AA77) - 4) &amp; LEFT(AA77,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77, LEN(AA77) - 4) &amp; LEFT(AA77, 4)),"A",10),"B",11),"C",12),"D",13),"E",14),"F",15),"G",16),"H",17),"I",18),"J",19),"K",20),"L",21),"M",22),"N",23),"O",24),"P",25),"Q",26),"R",27),"S",28),"T",29),"U",30),"V",31),"W",32),"X",33),"Y",34),"Z",35),39,12)),97)=1,"GOOD","BAD"),"Length incorrect"),"BAD"))</f>
        <v/>
      </c>
      <c r="CJ77" s="526" t="str">
        <f ca="1">IF(OR(AA77="",OFFSET(U77,0,3)=""),"",IF(SUMPRODUCT(--(ISNUMBER(SEARCH(Colonies,OFFSET(U77,0,3))))),"",IFERROR(IF(INDEX(IBAN!$A$3:$A$255,MATCH(LEFT(AA77,2),IBAN!$C$3:$C$255,0))=OFFSET(U77,0,3),"GOOD","BAD"),"BAD")))</f>
        <v/>
      </c>
      <c r="CK77" s="526" t="str">
        <f ca="1">IF(AB77="","",IFERROR(IF(VLOOKUP(OFFSET(U77,0,3),IBAN!$A$2:$N$255,14,FALSE)="","no criteria",IF(VLOOKUP(OFFSET(U77,0,3),IBAN!$A$2:$N$255,14,FALSE)=LEN(AB77),"GOOD",IF(OR(CO77="GOOD",CP77="GOOD"),"GOOD","BAD"))),""))</f>
        <v/>
      </c>
      <c r="CL77" s="527" t="str">
        <f ca="1">IF(BA77="","",IFERROR(IF(VLOOKUP(LEFT(BA77,2),IBAN!$C$2:$O$255,13,FALSE)=LEN(BA77),IF(MOD(CONCATENATE(MOD(CONCATENATE(MOD(CONCATENATE(MOD(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77, LEN(BA77) - 4) &amp; LEFT(BA77,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77, LEN(BA77) - 4) &amp; LEFT(BA77,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77, LEN(BA77) - 4) &amp; LEFT(BA77,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77, LEN(BA77) - 4) &amp; LEFT(BA77, 4)),"A",10),"B",11),"C",12),"D",13),"E",14),"F",15),"G",16),"H",17),"I",18),"J",19),"K",20),"L",21),"M",22),"N",23),"O",24),"P",25),"Q",26),"R",27),"S",28),"T",29),"U",30),"V",31),"W",32),"X",33),"Y",34),"Z",35),39,12)),97)=1,"GOOD","BAD"),"BAD"),"BAD"))</f>
        <v/>
      </c>
      <c r="CM77" s="527" t="str">
        <f ca="1">IF(OR(BA77="",AZ77=""),"",IF(SUMPRODUCT(--(ISNUMBER(SEARCH(Colonies,AZ77)))),"",IFERROR(IF(INDEX(IBAN!$A$3:$A$255,MATCH(LEFT(BA77,2),IBAN!$C$3:$C$255,0))=AZ77,"GOOD","BAD"),"BAD")))</f>
        <v/>
      </c>
      <c r="CN77" s="527" t="str">
        <f ca="1">IF(BB77="","",IFERROR(IF(VLOOKUP(AZ77,IBAN!$A$2:$N$255,14,FALSE)="","no criteria",IF(VLOOKUP(AZ77,IBAN!$A$2:$N$255,14,FALSE)=LEN(BB77),"GOOD","BAD")),""))</f>
        <v/>
      </c>
      <c r="CO77" s="526" t="str">
        <f t="shared" ca="1" si="18"/>
        <v/>
      </c>
      <c r="CP77" s="526" t="str">
        <f t="shared" ca="1" si="19"/>
        <v/>
      </c>
      <c r="CQ77" s="346"/>
      <c r="CR77" s="539"/>
    </row>
    <row r="78" spans="1:96" s="541" customFormat="1" x14ac:dyDescent="0.2">
      <c r="A78" s="534"/>
      <c r="B78" s="534"/>
      <c r="C78" s="534"/>
      <c r="D78" s="534"/>
      <c r="E78" s="534"/>
      <c r="F78" s="534"/>
      <c r="G78" s="155"/>
      <c r="H78" s="141" t="str">
        <f>IF('Supplier Details'!I78="","",'Supplier Details'!I78)</f>
        <v/>
      </c>
      <c r="I78" s="141"/>
      <c r="J78" s="142" t="str">
        <f>IF('Supplier Details'!K78="","",'Supplier Details'!K78)</f>
        <v/>
      </c>
      <c r="K78" s="143" t="str">
        <f ca="1">IF(OFFSET('Supplier Details'!J78,0,2)="","",UPPER(OFFSET('Supplier Details'!J78,0,2)))</f>
        <v/>
      </c>
      <c r="L78" s="142" t="str">
        <f ca="1">IF(OFFSET('Supplier Details'!J78,0,3)="","",OFFSET('Supplier Details'!J78,0,3))</f>
        <v/>
      </c>
      <c r="M78" s="341"/>
      <c r="N78" s="141"/>
      <c r="O78" s="142" t="str">
        <f>IF('Supplier Details'!Y78="","",'Supplier Details'!Y78)</f>
        <v/>
      </c>
      <c r="P78" s="129" t="str">
        <f ca="1">IF(OFFSET('Supplier Details'!X78,0,4)="","",OFFSET('Supplier Details'!X78,0,4))</f>
        <v/>
      </c>
      <c r="Q78" s="129" t="str">
        <f>IF('Supplier Details'!V78="","",'Supplier Details'!V78)</f>
        <v/>
      </c>
      <c r="R78" s="129" t="str">
        <f ca="1">IF(OFFSET('Supplier Details'!X78,0,6)="","",OFFSET('Supplier Details'!X78,0,6))</f>
        <v/>
      </c>
      <c r="S78" s="144" t="str">
        <f>IF('Supplier Details'!AA78="","",'Supplier Details'!AA78)</f>
        <v/>
      </c>
      <c r="T78" s="341"/>
      <c r="U78" s="145"/>
      <c r="V78" s="149"/>
      <c r="W78" s="149"/>
      <c r="X78" s="129" t="str">
        <f t="shared" ca="1" si="4"/>
        <v/>
      </c>
      <c r="Y78" s="147"/>
      <c r="Z78" s="147" t="str">
        <f ca="1">IF(AA78="","",IFERROR(IF(VLOOKUP(LEFT(AA78,2),IBAN!$C$2:$O$255,13,FALSE)=LEN(AA78),IFERROR(MID(AA78,VLOOKUP(LEFT(AA78,2),IBAN!$C$2:$O$255,11,FALSE),VLOOKUP(LEFT(AA78,2),IBAN!$C$2:$O$255,12,FALSE)),""),""),"IBAN is incorrect"))</f>
        <v/>
      </c>
      <c r="AA78" s="152" t="str">
        <f t="shared" ca="1" si="7"/>
        <v/>
      </c>
      <c r="AB78" s="152" t="str">
        <f t="shared" ca="1" si="8"/>
        <v/>
      </c>
      <c r="AC78" s="143"/>
      <c r="AD78" s="342" t="str">
        <f ca="1">IF(OFFSET(U78,0,3)="","",IFERROR(IF(VLOOKUP(OFFSET(U78,0,3),IBAN!$A$3:$S$255,19,FALSE)="Y",CONCATENATE(BG78,BH78),IF(VLOOKUP(OFFSET(U78,0,3),IBAN!$A$3:$X$255,24,FALSE)="","",VLOOKUP(OFFSET(U78,0,3),IBAN!$A$3:$X$255,24,FALSE))),""))</f>
        <v/>
      </c>
      <c r="AE78" s="143"/>
      <c r="AF78" s="143"/>
      <c r="AG78" s="147"/>
      <c r="AH78" s="149"/>
      <c r="AI78" s="145" t="str">
        <f>IF('Supplier Details'!AS78="","",'Supplier Details'!AS78)</f>
        <v/>
      </c>
      <c r="AJ78" s="145"/>
      <c r="AK78" s="343" t="str">
        <f ca="1">IFERROR(IF(OFFSET(U78,0,3)="","",IF(ISBLANK(VLOOKUP(OFFSET(U78,0,3),IBAN!$A$3:$AC$255,27,FALSE)),"",VLOOKUP(OFFSET(U78,0,3),IBAN!$A$3:$AC$255,27,FALSE))),"")</f>
        <v/>
      </c>
      <c r="AL78" s="147" t="str">
        <f ca="1">IFERROR(IF(OFFSET(U78,0,3)="","",IF(ISBLANK(VLOOKUP(OFFSET(U78,0,3),IBAN!$A$3:$AC$255,28,FALSE)),"",VLOOKUP(OFFSET(U78,0,3),IBAN!$A$3:$AC$255,28,FALSE))),"")</f>
        <v/>
      </c>
      <c r="AM78" s="143"/>
      <c r="AN78" s="147"/>
      <c r="AO78" s="147"/>
      <c r="AP78" s="344" t="str">
        <f ca="1">IF(AA78="","",IFERROR(MID(AA78,VLOOKUP(LEFT(AA78,2),IBAN!$C$2:$Q$255,14,FALSE),VLOOKUP(LEFT(AA78,2),IBAN!$C$2:$Q$255,15,FALSE)),""))</f>
        <v/>
      </c>
      <c r="AQ78" s="150"/>
      <c r="AR78" s="151"/>
      <c r="AS78" s="344"/>
      <c r="AT78" s="152" t="str">
        <f t="shared" ca="1" si="9"/>
        <v/>
      </c>
      <c r="AU78" s="152" t="str">
        <f t="shared" ca="1" si="10"/>
        <v/>
      </c>
      <c r="AV78" s="136"/>
      <c r="AW78" s="210"/>
      <c r="AX78" s="150" t="str">
        <f t="shared" si="11"/>
        <v/>
      </c>
      <c r="AY78" s="344"/>
      <c r="AZ78" s="136" t="str">
        <f ca="1">IF(OFFSET(AZ78,0,-12)="","",IFERROR(VLOOKUP(MID(OFFSET(AZ78,0,-12),5,2),Lists!$A$3:$B$256,2,FALSE),"incorrect Swift/BIC"))</f>
        <v/>
      </c>
      <c r="BA78" s="152" t="str">
        <f ca="1">IF(COUNTIF(Lists!A68:A320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78,0,-12),CHAR(32),""),CHAR(33),""),CHAR(34),""),CHAR(35),""),CHAR(36),""),CHAR(37),""),CHAR(38),""),CHAR(39),""),CHAR(40),""),CHAR(41),""),CHAR(42),""),CHAR(43),""),CHAR(44),""),CHAR(45),""),CHAR(46),""),CHAR(47),""),CHAR(58),""),CHAR(59),""),CHAR(60),""),CHAR(61),""),CHAR(62),""),CHAR(63),""),CHAR(64),""),CHAR(91),""),CHAR(92),""),CHAR(93),""),CHAR(94),""),CHAR(95),""),CHAR(96),""),CHAR(123),""),CHAR(124),""),CHAR(125),""),CHAR(126),""),CHAR(150),""),CHAR(160),""))),"")</f>
        <v/>
      </c>
      <c r="BB78" s="152" t="str">
        <f ca="1">IF(BA78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78,0,-13),CHAR(32),""),CHAR(33),""),CHAR(34),""),CHAR(35),""),CHAR(36),""),CHAR(37),""),CHAR(38),""),CHAR(39),""),CHAR(40),""),CHAR(41),""),CHAR(42),""),CHAR(43),""),CHAR(44),""),CHAR(45),""),CHAR(46),""),CHAR(47),""),CHAR(58),""),CHAR(59),""),CHAR(60),""),CHAR(61),""),CHAR(62),""),CHAR(63),""),CHAR(64),""),CHAR(91),""),CHAR(92),""),CHAR(93),""),CHAR(94),""),CHAR(95),""),CHAR(96),""),CHAR(123),""),CHAR(124),""),CHAR(125),""),CHAR(126),""),CHAR(150),""),CHAR(160),""))),
IFERROR(IF(VLOOKUP(LEFT(BA78,2),IBAN!$C$2:$O$255,13,FALSE)=LEN(BA78),IFERROR(MID(BA78,VLOOKUP(LEFT(BA78,2),IBAN!$C$2:$O$255,11,FALSE),VLOOKUP(LEFT(BA78,2),IBAN!$C$2:$O$255,12,FALSE)),""),"IBAN is incorrect"),"IBAN is incorrect"))</f>
        <v/>
      </c>
      <c r="BC78" s="210"/>
      <c r="BD78" s="136"/>
      <c r="BE78" s="136"/>
      <c r="BF78" s="152" t="str">
        <f t="shared" ca="1" si="12"/>
        <v/>
      </c>
      <c r="BG78" s="345" t="str">
        <f ca="1">IF(OFFSET(U78,0,3)="","",IFERROR(
IF(VLOOKUP(OFFSET(U78,0,3),IBAN!$A$3:$S$255,19,FALSE)="Y",
  IF(VLOOKUP(OFFSET(U78,0,3),IBAN!$A$3:$C$255,2,FALSE)="Y",
      IF(AA78="","",IF(VLOOKUP(LEFT(AA78,2),IBAN!$C$2:$O$255,13,FALSE)=LEN(AA78),MID(AA78,VLOOKUP(LEFT(AA78,2),IBAN!$C$2:$O$255,6,FALSE),VLOOKUP(LEFT(AA78,2),IBAN!$C$2:$O$255,7,FALSE)),"IBAN is incorrect")),
      IF(AB78="","",MID(AB78,VLOOKUP(OFFSET(U78,0,3), IBAN!$A$3:$O$255,8,FALSE), VLOOKUP(OFFSET(U78,0,3), IBAN!$A$3:$O$255,9,FALSE)))),
  MID(UPPER(CLEAN(SUBSTITUTE(SUBSTITUTE(SUBSTITUTE(SUBSTITUTE(SUBSTITUTE(SUBSTITUTE(SUBSTITUTE(SUBSTITUTE(SUBSTITUTE(SUBSTITUTE(OFFSET(U78,0,9)," ",""),"-",""),"–",""),".",""),"/",""),"_",""),"&amp;",""),"+",""),":",""),";",""))),VLOOKUP(OFFSET(U78,0,3),IBAN!$A$3:$W$255,20,FALSE),VLOOKUP(OFFSET(U78,0,3),IBAN!$A$3:$W$255,21,FALSE))),
""))</f>
        <v/>
      </c>
      <c r="BH78" s="152" t="str">
        <f ca="1">IF(OFFSET(U78,0,3)="","",IFERROR(
IF(VLOOKUP(OFFSET(U78,0,3),IBAN!$A$3:$S$255,19,FALSE)="Y",
  IF(VLOOKUP(OFFSET(U78,0,3),IBAN!$A$3:$C$255,2,FALSE)="Y",
      IF(AA78="","",IF(VLOOKUP(LEFT(AA78,2),IBAN!$C$2:$O$255,13,FALSE)=LEN(AA78),MID(AA78,VLOOKUP(LEFT(AA78,2),IBAN!$C$2:$O$255,8,FALSE),VLOOKUP(LEFT(AA78,2),IBAN!$C$2:$O$255,9,FALSE)),"")),
      IF(AB78="","",MID(AB78,VLOOKUP(OFFSET(U78,0,3), IBAN!$A$3:$O$255,10,FALSE), VLOOKUP(OFFSET(U78,0,3), IBAN!$A$3:$O$255,11,FALSE)))),
  IFERROR(MID(UPPER(CLEAN(SUBSTITUTE(SUBSTITUTE(SUBSTITUTE(SUBSTITUTE(SUBSTITUTE(SUBSTITUTE(SUBSTITUTE(SUBSTITUTE(SUBSTITUTE(SUBSTITUTE(OFFSET(U78,0,9)," ",""),"-",""),"–",""),".",""),"/",""),"_",""),"&amp;",""),"+",""),":",""),";",""))),VLOOKUP(OFFSET(U78,0,3),IBAN!$A$3:$W$255,22,FALSE),VLOOKUP(OFFSET(U78,0,3),IBAN!$A$3:$W$255,23,FALSE)),
        UPPER(CLEAN(SUBSTITUTE(SUBSTITUTE(SUBSTITUTE(SUBSTITUTE(SUBSTITUTE(SUBSTITUTE(SUBSTITUTE(SUBSTITUTE(SUBSTITUTE(SUBSTITUTE(OFFSET(U78,0,9)," ",""),"-",""),"–",""),".",""),"/",""),"_",""),"&amp;",""),"+",""),":",""),";",""))))),
""))</f>
        <v/>
      </c>
      <c r="BI78" s="152" t="str">
        <f t="shared" ca="1" si="13"/>
        <v/>
      </c>
      <c r="BJ78" s="152" t="str">
        <f t="shared" ca="1" si="14"/>
        <v/>
      </c>
      <c r="BK78" s="150"/>
      <c r="BL78" s="152" t="str">
        <f t="shared" ca="1" si="15"/>
        <v/>
      </c>
      <c r="BM78" s="152"/>
      <c r="BN78" s="136"/>
      <c r="BO78" s="136"/>
      <c r="BP78" s="152"/>
      <c r="BQ78" s="136"/>
      <c r="BR78" s="136" t="str">
        <f t="shared" ca="1" si="20"/>
        <v/>
      </c>
      <c r="BS78" s="136"/>
      <c r="BT78" s="136"/>
      <c r="BU78" s="136"/>
      <c r="BV78" s="210"/>
      <c r="BW78" s="153"/>
      <c r="BX78" s="153"/>
      <c r="BY78" s="136"/>
      <c r="BZ78" s="136"/>
      <c r="CA78" s="136"/>
      <c r="CB78" s="136"/>
      <c r="CC78" s="136" t="str">
        <f t="shared" ca="1" si="5"/>
        <v/>
      </c>
      <c r="CD78" s="136" t="str">
        <f t="shared" ca="1" si="6"/>
        <v/>
      </c>
      <c r="CE78" s="210"/>
      <c r="CF78" s="136" t="str">
        <f t="shared" ca="1" si="16"/>
        <v/>
      </c>
      <c r="CG78" s="136" t="str">
        <f t="shared" ca="1" si="17"/>
        <v/>
      </c>
      <c r="CH78" s="136"/>
      <c r="CI78" s="526" t="str">
        <f ca="1">IF(AA78="","",IFERROR(IF(VLOOKUP(LEFT(AA78,2),IBAN!$C$2:$O$255,13,FALSE)=LEN(AA78),IF(MOD(CONCATENATE(MOD(CONCATENATE(MOD(CONCATENATE(MOD(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78, LEN(AA78) - 4) &amp; LEFT(AA78,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78, LEN(AA78) - 4) &amp; LEFT(AA78,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78, LEN(AA78) - 4) &amp; LEFT(AA78,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78, LEN(AA78) - 4) &amp; LEFT(AA78, 4)),"A",10),"B",11),"C",12),"D",13),"E",14),"F",15),"G",16),"H",17),"I",18),"J",19),"K",20),"L",21),"M",22),"N",23),"O",24),"P",25),"Q",26),"R",27),"S",28),"T",29),"U",30),"V",31),"W",32),"X",33),"Y",34),"Z",35),39,12)),97)=1,"GOOD","BAD"),"Length incorrect"),"BAD"))</f>
        <v/>
      </c>
      <c r="CJ78" s="526" t="str">
        <f ca="1">IF(OR(AA78="",OFFSET(U78,0,3)=""),"",IF(SUMPRODUCT(--(ISNUMBER(SEARCH(Colonies,OFFSET(U78,0,3))))),"",IFERROR(IF(INDEX(IBAN!$A$3:$A$255,MATCH(LEFT(AA78,2),IBAN!$C$3:$C$255,0))=OFFSET(U78,0,3),"GOOD","BAD"),"BAD")))</f>
        <v/>
      </c>
      <c r="CK78" s="526" t="str">
        <f ca="1">IF(AB78="","",IFERROR(IF(VLOOKUP(OFFSET(U78,0,3),IBAN!$A$2:$N$255,14,FALSE)="","no criteria",IF(VLOOKUP(OFFSET(U78,0,3),IBAN!$A$2:$N$255,14,FALSE)=LEN(AB78),"GOOD",IF(OR(CO78="GOOD",CP78="GOOD"),"GOOD","BAD"))),""))</f>
        <v/>
      </c>
      <c r="CL78" s="527" t="str">
        <f ca="1">IF(BA78="","",IFERROR(IF(VLOOKUP(LEFT(BA78,2),IBAN!$C$2:$O$255,13,FALSE)=LEN(BA78),IF(MOD(CONCATENATE(MOD(CONCATENATE(MOD(CONCATENATE(MOD(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78, LEN(BA78) - 4) &amp; LEFT(BA78,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78, LEN(BA78) - 4) &amp; LEFT(BA78,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78, LEN(BA78) - 4) &amp; LEFT(BA78,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78, LEN(BA78) - 4) &amp; LEFT(BA78, 4)),"A",10),"B",11),"C",12),"D",13),"E",14),"F",15),"G",16),"H",17),"I",18),"J",19),"K",20),"L",21),"M",22),"N",23),"O",24),"P",25),"Q",26),"R",27),"S",28),"T",29),"U",30),"V",31),"W",32),"X",33),"Y",34),"Z",35),39,12)),97)=1,"GOOD","BAD"),"BAD"),"BAD"))</f>
        <v/>
      </c>
      <c r="CM78" s="527" t="str">
        <f ca="1">IF(OR(BA78="",AZ78=""),"",IF(SUMPRODUCT(--(ISNUMBER(SEARCH(Colonies,AZ78)))),"",IFERROR(IF(INDEX(IBAN!$A$3:$A$255,MATCH(LEFT(BA78,2),IBAN!$C$3:$C$255,0))=AZ78,"GOOD","BAD"),"BAD")))</f>
        <v/>
      </c>
      <c r="CN78" s="527" t="str">
        <f ca="1">IF(BB78="","",IFERROR(IF(VLOOKUP(AZ78,IBAN!$A$2:$N$255,14,FALSE)="","no criteria",IF(VLOOKUP(AZ78,IBAN!$A$2:$N$255,14,FALSE)=LEN(BB78),"GOOD","BAD")),""))</f>
        <v/>
      </c>
      <c r="CO78" s="526" t="str">
        <f t="shared" ca="1" si="18"/>
        <v/>
      </c>
      <c r="CP78" s="526" t="str">
        <f t="shared" ca="1" si="19"/>
        <v/>
      </c>
      <c r="CQ78" s="346"/>
      <c r="CR78" s="539"/>
    </row>
    <row r="79" spans="1:96" s="541" customFormat="1" x14ac:dyDescent="0.2">
      <c r="A79" s="534"/>
      <c r="B79" s="534"/>
      <c r="C79" s="534"/>
      <c r="D79" s="534"/>
      <c r="E79" s="534"/>
      <c r="F79" s="534"/>
      <c r="G79" s="155"/>
      <c r="H79" s="141" t="str">
        <f>IF('Supplier Details'!I79="","",'Supplier Details'!I79)</f>
        <v/>
      </c>
      <c r="I79" s="141"/>
      <c r="J79" s="142" t="str">
        <f>IF('Supplier Details'!K79="","",'Supplier Details'!K79)</f>
        <v/>
      </c>
      <c r="K79" s="143" t="str">
        <f ca="1">IF(OFFSET('Supplier Details'!J79,0,2)="","",UPPER(OFFSET('Supplier Details'!J79,0,2)))</f>
        <v/>
      </c>
      <c r="L79" s="142" t="str">
        <f ca="1">IF(OFFSET('Supplier Details'!J79,0,3)="","",OFFSET('Supplier Details'!J79,0,3))</f>
        <v/>
      </c>
      <c r="M79" s="341"/>
      <c r="N79" s="141"/>
      <c r="O79" s="142" t="str">
        <f>IF('Supplier Details'!Y79="","",'Supplier Details'!Y79)</f>
        <v/>
      </c>
      <c r="P79" s="129" t="str">
        <f ca="1">IF(OFFSET('Supplier Details'!X79,0,4)="","",OFFSET('Supplier Details'!X79,0,4))</f>
        <v/>
      </c>
      <c r="Q79" s="129" t="str">
        <f>IF('Supplier Details'!V79="","",'Supplier Details'!V79)</f>
        <v/>
      </c>
      <c r="R79" s="129" t="str">
        <f ca="1">IF(OFFSET('Supplier Details'!X79,0,6)="","",OFFSET('Supplier Details'!X79,0,6))</f>
        <v/>
      </c>
      <c r="S79" s="144" t="str">
        <f>IF('Supplier Details'!AA79="","",'Supplier Details'!AA79)</f>
        <v/>
      </c>
      <c r="T79" s="341"/>
      <c r="U79" s="145"/>
      <c r="V79" s="149"/>
      <c r="W79" s="149"/>
      <c r="X79" s="129" t="str">
        <f t="shared" ca="1" si="4"/>
        <v/>
      </c>
      <c r="Y79" s="147"/>
      <c r="Z79" s="147" t="str">
        <f ca="1">IF(AA79="","",IFERROR(IF(VLOOKUP(LEFT(AA79,2),IBAN!$C$2:$O$255,13,FALSE)=LEN(AA79),IFERROR(MID(AA79,VLOOKUP(LEFT(AA79,2),IBAN!$C$2:$O$255,11,FALSE),VLOOKUP(LEFT(AA79,2),IBAN!$C$2:$O$255,12,FALSE)),""),""),"IBAN is incorrect"))</f>
        <v/>
      </c>
      <c r="AA79" s="152" t="str">
        <f t="shared" ca="1" si="7"/>
        <v/>
      </c>
      <c r="AB79" s="152" t="str">
        <f t="shared" ca="1" si="8"/>
        <v/>
      </c>
      <c r="AC79" s="143"/>
      <c r="AD79" s="342" t="str">
        <f ca="1">IF(OFFSET(U79,0,3)="","",IFERROR(IF(VLOOKUP(OFFSET(U79,0,3),IBAN!$A$3:$S$255,19,FALSE)="Y",CONCATENATE(BG79,BH79),IF(VLOOKUP(OFFSET(U79,0,3),IBAN!$A$3:$X$255,24,FALSE)="","",VLOOKUP(OFFSET(U79,0,3),IBAN!$A$3:$X$255,24,FALSE))),""))</f>
        <v/>
      </c>
      <c r="AE79" s="143"/>
      <c r="AF79" s="143"/>
      <c r="AG79" s="147"/>
      <c r="AH79" s="149"/>
      <c r="AI79" s="145" t="str">
        <f>IF('Supplier Details'!AS79="","",'Supplier Details'!AS79)</f>
        <v/>
      </c>
      <c r="AJ79" s="145"/>
      <c r="AK79" s="343" t="str">
        <f ca="1">IFERROR(IF(OFFSET(U79,0,3)="","",IF(ISBLANK(VLOOKUP(OFFSET(U79,0,3),IBAN!$A$3:$AC$255,27,FALSE)),"",VLOOKUP(OFFSET(U79,0,3),IBAN!$A$3:$AC$255,27,FALSE))),"")</f>
        <v/>
      </c>
      <c r="AL79" s="147" t="str">
        <f ca="1">IFERROR(IF(OFFSET(U79,0,3)="","",IF(ISBLANK(VLOOKUP(OFFSET(U79,0,3),IBAN!$A$3:$AC$255,28,FALSE)),"",VLOOKUP(OFFSET(U79,0,3),IBAN!$A$3:$AC$255,28,FALSE))),"")</f>
        <v/>
      </c>
      <c r="AM79" s="143"/>
      <c r="AN79" s="147"/>
      <c r="AO79" s="147"/>
      <c r="AP79" s="344" t="str">
        <f ca="1">IF(AA79="","",IFERROR(MID(AA79,VLOOKUP(LEFT(AA79,2),IBAN!$C$2:$Q$255,14,FALSE),VLOOKUP(LEFT(AA79,2),IBAN!$C$2:$Q$255,15,FALSE)),""))</f>
        <v/>
      </c>
      <c r="AQ79" s="150"/>
      <c r="AR79" s="151"/>
      <c r="AS79" s="344"/>
      <c r="AT79" s="152" t="str">
        <f t="shared" ca="1" si="9"/>
        <v/>
      </c>
      <c r="AU79" s="152" t="str">
        <f t="shared" ca="1" si="10"/>
        <v/>
      </c>
      <c r="AV79" s="136"/>
      <c r="AW79" s="210"/>
      <c r="AX79" s="150" t="str">
        <f t="shared" si="11"/>
        <v/>
      </c>
      <c r="AY79" s="344"/>
      <c r="AZ79" s="136" t="str">
        <f ca="1">IF(OFFSET(AZ79,0,-12)="","",IFERROR(VLOOKUP(MID(OFFSET(AZ79,0,-12),5,2),Lists!$A$3:$B$256,2,FALSE),"incorrect Swift/BIC"))</f>
        <v/>
      </c>
      <c r="BA79" s="152" t="str">
        <f ca="1">IF(COUNTIF(Lists!A69:A321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79,0,-12),CHAR(32),""),CHAR(33),""),CHAR(34),""),CHAR(35),""),CHAR(36),""),CHAR(37),""),CHAR(38),""),CHAR(39),""),CHAR(40),""),CHAR(41),""),CHAR(42),""),CHAR(43),""),CHAR(44),""),CHAR(45),""),CHAR(46),""),CHAR(47),""),CHAR(58),""),CHAR(59),""),CHAR(60),""),CHAR(61),""),CHAR(62),""),CHAR(63),""),CHAR(64),""),CHAR(91),""),CHAR(92),""),CHAR(93),""),CHAR(94),""),CHAR(95),""),CHAR(96),""),CHAR(123),""),CHAR(124),""),CHAR(125),""),CHAR(126),""),CHAR(150),""),CHAR(160),""))),"")</f>
        <v/>
      </c>
      <c r="BB79" s="152" t="str">
        <f ca="1">IF(BA79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79,0,-13),CHAR(32),""),CHAR(33),""),CHAR(34),""),CHAR(35),""),CHAR(36),""),CHAR(37),""),CHAR(38),""),CHAR(39),""),CHAR(40),""),CHAR(41),""),CHAR(42),""),CHAR(43),""),CHAR(44),""),CHAR(45),""),CHAR(46),""),CHAR(47),""),CHAR(58),""),CHAR(59),""),CHAR(60),""),CHAR(61),""),CHAR(62),""),CHAR(63),""),CHAR(64),""),CHAR(91),""),CHAR(92),""),CHAR(93),""),CHAR(94),""),CHAR(95),""),CHAR(96),""),CHAR(123),""),CHAR(124),""),CHAR(125),""),CHAR(126),""),CHAR(150),""),CHAR(160),""))),
IFERROR(IF(VLOOKUP(LEFT(BA79,2),IBAN!$C$2:$O$255,13,FALSE)=LEN(BA79),IFERROR(MID(BA79,VLOOKUP(LEFT(BA79,2),IBAN!$C$2:$O$255,11,FALSE),VLOOKUP(LEFT(BA79,2),IBAN!$C$2:$O$255,12,FALSE)),""),"IBAN is incorrect"),"IBAN is incorrect"))</f>
        <v/>
      </c>
      <c r="BC79" s="210"/>
      <c r="BD79" s="136"/>
      <c r="BE79" s="136"/>
      <c r="BF79" s="152" t="str">
        <f t="shared" ca="1" si="12"/>
        <v/>
      </c>
      <c r="BG79" s="345" t="str">
        <f ca="1">IF(OFFSET(U79,0,3)="","",IFERROR(
IF(VLOOKUP(OFFSET(U79,0,3),IBAN!$A$3:$S$255,19,FALSE)="Y",
  IF(VLOOKUP(OFFSET(U79,0,3),IBAN!$A$3:$C$255,2,FALSE)="Y",
      IF(AA79="","",IF(VLOOKUP(LEFT(AA79,2),IBAN!$C$2:$O$255,13,FALSE)=LEN(AA79),MID(AA79,VLOOKUP(LEFT(AA79,2),IBAN!$C$2:$O$255,6,FALSE),VLOOKUP(LEFT(AA79,2),IBAN!$C$2:$O$255,7,FALSE)),"IBAN is incorrect")),
      IF(AB79="","",MID(AB79,VLOOKUP(OFFSET(U79,0,3), IBAN!$A$3:$O$255,8,FALSE), VLOOKUP(OFFSET(U79,0,3), IBAN!$A$3:$O$255,9,FALSE)))),
  MID(UPPER(CLEAN(SUBSTITUTE(SUBSTITUTE(SUBSTITUTE(SUBSTITUTE(SUBSTITUTE(SUBSTITUTE(SUBSTITUTE(SUBSTITUTE(SUBSTITUTE(SUBSTITUTE(OFFSET(U79,0,9)," ",""),"-",""),"–",""),".",""),"/",""),"_",""),"&amp;",""),"+",""),":",""),";",""))),VLOOKUP(OFFSET(U79,0,3),IBAN!$A$3:$W$255,20,FALSE),VLOOKUP(OFFSET(U79,0,3),IBAN!$A$3:$W$255,21,FALSE))),
""))</f>
        <v/>
      </c>
      <c r="BH79" s="152" t="str">
        <f ca="1">IF(OFFSET(U79,0,3)="","",IFERROR(
IF(VLOOKUP(OFFSET(U79,0,3),IBAN!$A$3:$S$255,19,FALSE)="Y",
  IF(VLOOKUP(OFFSET(U79,0,3),IBAN!$A$3:$C$255,2,FALSE)="Y",
      IF(AA79="","",IF(VLOOKUP(LEFT(AA79,2),IBAN!$C$2:$O$255,13,FALSE)=LEN(AA79),MID(AA79,VLOOKUP(LEFT(AA79,2),IBAN!$C$2:$O$255,8,FALSE),VLOOKUP(LEFT(AA79,2),IBAN!$C$2:$O$255,9,FALSE)),"")),
      IF(AB79="","",MID(AB79,VLOOKUP(OFFSET(U79,0,3), IBAN!$A$3:$O$255,10,FALSE), VLOOKUP(OFFSET(U79,0,3), IBAN!$A$3:$O$255,11,FALSE)))),
  IFERROR(MID(UPPER(CLEAN(SUBSTITUTE(SUBSTITUTE(SUBSTITUTE(SUBSTITUTE(SUBSTITUTE(SUBSTITUTE(SUBSTITUTE(SUBSTITUTE(SUBSTITUTE(SUBSTITUTE(OFFSET(U79,0,9)," ",""),"-",""),"–",""),".",""),"/",""),"_",""),"&amp;",""),"+",""),":",""),";",""))),VLOOKUP(OFFSET(U79,0,3),IBAN!$A$3:$W$255,22,FALSE),VLOOKUP(OFFSET(U79,0,3),IBAN!$A$3:$W$255,23,FALSE)),
        UPPER(CLEAN(SUBSTITUTE(SUBSTITUTE(SUBSTITUTE(SUBSTITUTE(SUBSTITUTE(SUBSTITUTE(SUBSTITUTE(SUBSTITUTE(SUBSTITUTE(SUBSTITUTE(OFFSET(U79,0,9)," ",""),"-",""),"–",""),".",""),"/",""),"_",""),"&amp;",""),"+",""),":",""),";",""))))),
""))</f>
        <v/>
      </c>
      <c r="BI79" s="152" t="str">
        <f t="shared" ca="1" si="13"/>
        <v/>
      </c>
      <c r="BJ79" s="152" t="str">
        <f t="shared" ca="1" si="14"/>
        <v/>
      </c>
      <c r="BK79" s="150"/>
      <c r="BL79" s="152" t="str">
        <f t="shared" ca="1" si="15"/>
        <v/>
      </c>
      <c r="BM79" s="152"/>
      <c r="BN79" s="136"/>
      <c r="BO79" s="136"/>
      <c r="BP79" s="152"/>
      <c r="BQ79" s="136"/>
      <c r="BR79" s="136" t="str">
        <f t="shared" ca="1" si="20"/>
        <v/>
      </c>
      <c r="BS79" s="136"/>
      <c r="BT79" s="136"/>
      <c r="BU79" s="136"/>
      <c r="BV79" s="210"/>
      <c r="BW79" s="153"/>
      <c r="BX79" s="153"/>
      <c r="BY79" s="136"/>
      <c r="BZ79" s="136"/>
      <c r="CA79" s="136"/>
      <c r="CB79" s="136"/>
      <c r="CC79" s="136" t="str">
        <f t="shared" ref="CC79:CC101" ca="1" si="21">IF(OFFSET(I79,0,2)="","","From Supplier")</f>
        <v/>
      </c>
      <c r="CD79" s="136" t="str">
        <f t="shared" ref="CD79:CD101" ca="1" si="22">IF(OFFSET(I79,0,2)="","","File")</f>
        <v/>
      </c>
      <c r="CE79" s="210"/>
      <c r="CF79" s="136" t="str">
        <f t="shared" ca="1" si="16"/>
        <v/>
      </c>
      <c r="CG79" s="136" t="str">
        <f t="shared" ca="1" si="17"/>
        <v/>
      </c>
      <c r="CH79" s="136"/>
      <c r="CI79" s="526" t="str">
        <f ca="1">IF(AA79="","",IFERROR(IF(VLOOKUP(LEFT(AA79,2),IBAN!$C$2:$O$255,13,FALSE)=LEN(AA79),IF(MOD(CONCATENATE(MOD(CONCATENATE(MOD(CONCATENATE(MOD(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79, LEN(AA79) - 4) &amp; LEFT(AA79,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79, LEN(AA79) - 4) &amp; LEFT(AA79,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79, LEN(AA79) - 4) &amp; LEFT(AA79,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79, LEN(AA79) - 4) &amp; LEFT(AA79, 4)),"A",10),"B",11),"C",12),"D",13),"E",14),"F",15),"G",16),"H",17),"I",18),"J",19),"K",20),"L",21),"M",22),"N",23),"O",24),"P",25),"Q",26),"R",27),"S",28),"T",29),"U",30),"V",31),"W",32),"X",33),"Y",34),"Z",35),39,12)),97)=1,"GOOD","BAD"),"Length incorrect"),"BAD"))</f>
        <v/>
      </c>
      <c r="CJ79" s="526" t="str">
        <f ca="1">IF(OR(AA79="",OFFSET(U79,0,3)=""),"",IF(SUMPRODUCT(--(ISNUMBER(SEARCH(Colonies,OFFSET(U79,0,3))))),"",IFERROR(IF(INDEX(IBAN!$A$3:$A$255,MATCH(LEFT(AA79,2),IBAN!$C$3:$C$255,0))=OFFSET(U79,0,3),"GOOD","BAD"),"BAD")))</f>
        <v/>
      </c>
      <c r="CK79" s="526" t="str">
        <f ca="1">IF(AB79="","",IFERROR(IF(VLOOKUP(OFFSET(U79,0,3),IBAN!$A$2:$N$255,14,FALSE)="","no criteria",IF(VLOOKUP(OFFSET(U79,0,3),IBAN!$A$2:$N$255,14,FALSE)=LEN(AB79),"GOOD",IF(OR(CO79="GOOD",CP79="GOOD"),"GOOD","BAD"))),""))</f>
        <v/>
      </c>
      <c r="CL79" s="527" t="str">
        <f ca="1">IF(BA79="","",IFERROR(IF(VLOOKUP(LEFT(BA79,2),IBAN!$C$2:$O$255,13,FALSE)=LEN(BA79),IF(MOD(CONCATENATE(MOD(CONCATENATE(MOD(CONCATENATE(MOD(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79, LEN(BA79) - 4) &amp; LEFT(BA79,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79, LEN(BA79) - 4) &amp; LEFT(BA79,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79, LEN(BA79) - 4) &amp; LEFT(BA79,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79, LEN(BA79) - 4) &amp; LEFT(BA79, 4)),"A",10),"B",11),"C",12),"D",13),"E",14),"F",15),"G",16),"H",17),"I",18),"J",19),"K",20),"L",21),"M",22),"N",23),"O",24),"P",25),"Q",26),"R",27),"S",28),"T",29),"U",30),"V",31),"W",32),"X",33),"Y",34),"Z",35),39,12)),97)=1,"GOOD","BAD"),"BAD"),"BAD"))</f>
        <v/>
      </c>
      <c r="CM79" s="527" t="str">
        <f ca="1">IF(OR(BA79="",AZ79=""),"",IF(SUMPRODUCT(--(ISNUMBER(SEARCH(Colonies,AZ79)))),"",IFERROR(IF(INDEX(IBAN!$A$3:$A$255,MATCH(LEFT(BA79,2),IBAN!$C$3:$C$255,0))=AZ79,"GOOD","BAD"),"BAD")))</f>
        <v/>
      </c>
      <c r="CN79" s="527" t="str">
        <f ca="1">IF(BB79="","",IFERROR(IF(VLOOKUP(AZ79,IBAN!$A$2:$N$255,14,FALSE)="","no criteria",IF(VLOOKUP(AZ79,IBAN!$A$2:$N$255,14,FALSE)=LEN(BB79),"GOOD","BAD")),""))</f>
        <v/>
      </c>
      <c r="CO79" s="526" t="str">
        <f t="shared" ca="1" si="18"/>
        <v/>
      </c>
      <c r="CP79" s="526" t="str">
        <f t="shared" ca="1" si="19"/>
        <v/>
      </c>
      <c r="CQ79" s="346"/>
      <c r="CR79" s="539"/>
    </row>
    <row r="80" spans="1:96" s="541" customFormat="1" x14ac:dyDescent="0.2">
      <c r="A80" s="534"/>
      <c r="B80" s="534"/>
      <c r="C80" s="534"/>
      <c r="D80" s="534"/>
      <c r="E80" s="534"/>
      <c r="F80" s="534"/>
      <c r="G80" s="155"/>
      <c r="H80" s="141" t="str">
        <f>IF('Supplier Details'!I80="","",'Supplier Details'!I80)</f>
        <v/>
      </c>
      <c r="I80" s="141"/>
      <c r="J80" s="142" t="str">
        <f>IF('Supplier Details'!K80="","",'Supplier Details'!K80)</f>
        <v/>
      </c>
      <c r="K80" s="143" t="str">
        <f ca="1">IF(OFFSET('Supplier Details'!J80,0,2)="","",UPPER(OFFSET('Supplier Details'!J80,0,2)))</f>
        <v/>
      </c>
      <c r="L80" s="142" t="str">
        <f ca="1">IF(OFFSET('Supplier Details'!J80,0,3)="","",OFFSET('Supplier Details'!J80,0,3))</f>
        <v/>
      </c>
      <c r="M80" s="341"/>
      <c r="N80" s="141"/>
      <c r="O80" s="142" t="str">
        <f>IF('Supplier Details'!Y80="","",'Supplier Details'!Y80)</f>
        <v/>
      </c>
      <c r="P80" s="129" t="str">
        <f ca="1">IF(OFFSET('Supplier Details'!X80,0,4)="","",OFFSET('Supplier Details'!X80,0,4))</f>
        <v/>
      </c>
      <c r="Q80" s="129" t="str">
        <f>IF('Supplier Details'!V80="","",'Supplier Details'!V80)</f>
        <v/>
      </c>
      <c r="R80" s="129" t="str">
        <f ca="1">IF(OFFSET('Supplier Details'!X80,0,6)="","",OFFSET('Supplier Details'!X80,0,6))</f>
        <v/>
      </c>
      <c r="S80" s="144" t="str">
        <f>IF('Supplier Details'!AA80="","",'Supplier Details'!AA80)</f>
        <v/>
      </c>
      <c r="T80" s="341"/>
      <c r="U80" s="145"/>
      <c r="V80" s="149"/>
      <c r="W80" s="149"/>
      <c r="X80" s="129" t="str">
        <f t="shared" ref="X80:X101" ca="1" si="23">IF(OFFSET(N80,0,2)="","",OFFSET(N80,0,2))</f>
        <v/>
      </c>
      <c r="Y80" s="147"/>
      <c r="Z80" s="147" t="str">
        <f ca="1">IF(AA80="","",IFERROR(IF(VLOOKUP(LEFT(AA80,2),IBAN!$C$2:$O$255,13,FALSE)=LEN(AA80),IFERROR(MID(AA80,VLOOKUP(LEFT(AA80,2),IBAN!$C$2:$O$255,11,FALSE),VLOOKUP(LEFT(AA80,2),IBAN!$C$2:$O$255,12,FALSE)),""),""),"IBAN is incorrect"))</f>
        <v/>
      </c>
      <c r="AA80" s="152" t="str">
        <f t="shared" ref="AA80:AA101" ca="1" si="24">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80,0,4),CHAR(32),""),CHAR(33),""),CHAR(34),""),CHAR(35),""),CHAR(36),""),CHAR(37),""),CHAR(38),""),CHAR(39),""),CHAR(40),""),CHAR(41),""),CHAR(42),""),CHAR(43),""),CHAR(44),""),CHAR(45),""),CHAR(46),""),CHAR(47),""),CHAR(58),""),CHAR(59),""),CHAR(60),""),CHAR(61),""),CHAR(62),""),CHAR(63),""),CHAR(64),""),CHAR(91),""),CHAR(92),""),CHAR(93),""),CHAR(94),""),CHAR(95),""),CHAR(96),""),CHAR(123),""),CHAR(124),""),CHAR(125),""),CHAR(126),""),CHAR(150),""),CHAR(160),""))),"")</f>
        <v/>
      </c>
      <c r="AB80" s="152" t="str">
        <f t="shared" ref="AB80:AB101" ca="1" si="25">IFERROR(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U80,0,5),CHAR(32),""),CHAR(33),""),CHAR(34),""),CHAR(35),""),CHAR(36),""),CHAR(37),""),CHAR(38),""),CHAR(39),""),CHAR(40),""),CHAR(41),""),CHAR(42),""),CHAR(43),""),CHAR(44),""),CHAR(45),""),CHAR(46),""),CHAR(47),""),CHAR(58),""),CHAR(59),""),CHAR(60),""),CHAR(61),""),CHAR(62),""),CHAR(63),""),CHAR(64),""),CHAR(91),""),CHAR(92),""),CHAR(93),""),CHAR(94),""),CHAR(95),""),CHAR(96),""),CHAR(123),""),CHAR(124),""),CHAR(125),""),CHAR(126),""),CHAR(150),""),CHAR(160),""))),"")</f>
        <v/>
      </c>
      <c r="AC80" s="143"/>
      <c r="AD80" s="342" t="str">
        <f ca="1">IF(OFFSET(U80,0,3)="","",IFERROR(IF(VLOOKUP(OFFSET(U80,0,3),IBAN!$A$3:$S$255,19,FALSE)="Y",CONCATENATE(BG80,BH80),IF(VLOOKUP(OFFSET(U80,0,3),IBAN!$A$3:$X$255,24,FALSE)="","",VLOOKUP(OFFSET(U80,0,3),IBAN!$A$3:$X$255,24,FALSE))),""))</f>
        <v/>
      </c>
      <c r="AE80" s="143"/>
      <c r="AF80" s="143"/>
      <c r="AG80" s="147"/>
      <c r="AH80" s="149"/>
      <c r="AI80" s="145" t="str">
        <f>IF('Supplier Details'!AS80="","",'Supplier Details'!AS80)</f>
        <v/>
      </c>
      <c r="AJ80" s="145"/>
      <c r="AK80" s="343" t="str">
        <f ca="1">IFERROR(IF(OFFSET(U80,0,3)="","",IF(ISBLANK(VLOOKUP(OFFSET(U80,0,3),IBAN!$A$3:$AC$255,27,FALSE)),"",VLOOKUP(OFFSET(U80,0,3),IBAN!$A$3:$AC$255,27,FALSE))),"")</f>
        <v/>
      </c>
      <c r="AL80" s="147" t="str">
        <f ca="1">IFERROR(IF(OFFSET(U80,0,3)="","",IF(ISBLANK(VLOOKUP(OFFSET(U80,0,3),IBAN!$A$3:$AC$255,28,FALSE)),"",VLOOKUP(OFFSET(U80,0,3),IBAN!$A$3:$AC$255,28,FALSE))),"")</f>
        <v/>
      </c>
      <c r="AM80" s="143"/>
      <c r="AN80" s="147"/>
      <c r="AO80" s="147"/>
      <c r="AP80" s="344" t="str">
        <f ca="1">IF(AA80="","",IFERROR(MID(AA80,VLOOKUP(LEFT(AA80,2),IBAN!$C$2:$Q$255,14,FALSE),VLOOKUP(LEFT(AA80,2),IBAN!$C$2:$Q$255,15,FALSE)),""))</f>
        <v/>
      </c>
      <c r="AQ80" s="150"/>
      <c r="AR80" s="151"/>
      <c r="AS80" s="344"/>
      <c r="AT80" s="152" t="str">
        <f t="shared" ref="AT80:AT101" ca="1" si="26">IF(OFFSET(AT80,0,-8)="","",UPPER(CONCATENATE("FTX ",LEFT(OFFSET(AT80,0,-8),66))))</f>
        <v/>
      </c>
      <c r="AU80" s="152" t="str">
        <f t="shared" ref="AU80:AU101" ca="1" si="27">IF(OFFSET(AT80,0,-8)="","",UPPER(IF(LEN(OFFSET(AT80,0,-8))&gt;66,MID(OFFSET(AT80,0,-8),67,70),"")))</f>
        <v/>
      </c>
      <c r="AV80" s="136"/>
      <c r="AW80" s="210"/>
      <c r="AX80" s="150" t="str">
        <f t="shared" ref="AX80:AX101" si="28">IF(AV80="Y","Create","")</f>
        <v/>
      </c>
      <c r="AY80" s="344"/>
      <c r="AZ80" s="136" t="str">
        <f ca="1">IF(OFFSET(AZ80,0,-12)="","",IFERROR(VLOOKUP(MID(OFFSET(AZ80,0,-12),5,2),Lists!$A$3:$B$256,2,FALSE),"incorrect Swift/BIC"))</f>
        <v/>
      </c>
      <c r="BA80" s="152" t="str">
        <f ca="1">IF(COUNTIF(Lists!A70:A322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80,0,-12),CHAR(32),""),CHAR(33),""),CHAR(34),""),CHAR(35),""),CHAR(36),""),CHAR(37),""),CHAR(38),""),CHAR(39),""),CHAR(40),""),CHAR(41),""),CHAR(42),""),CHAR(43),""),CHAR(44),""),CHAR(45),""),CHAR(46),""),CHAR(47),""),CHAR(58),""),CHAR(59),""),CHAR(60),""),CHAR(61),""),CHAR(62),""),CHAR(63),""),CHAR(64),""),CHAR(91),""),CHAR(92),""),CHAR(93),""),CHAR(94),""),CHAR(95),""),CHAR(96),""),CHAR(123),""),CHAR(124),""),CHAR(125),""),CHAR(126),""),CHAR(150),""),CHAR(160),""))),"")</f>
        <v/>
      </c>
      <c r="BB80" s="152" t="str">
        <f ca="1">IF(BA80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80,0,-13),CHAR(32),""),CHAR(33),""),CHAR(34),""),CHAR(35),""),CHAR(36),""),CHAR(37),""),CHAR(38),""),CHAR(39),""),CHAR(40),""),CHAR(41),""),CHAR(42),""),CHAR(43),""),CHAR(44),""),CHAR(45),""),CHAR(46),""),CHAR(47),""),CHAR(58),""),CHAR(59),""),CHAR(60),""),CHAR(61),""),CHAR(62),""),CHAR(63),""),CHAR(64),""),CHAR(91),""),CHAR(92),""),CHAR(93),""),CHAR(94),""),CHAR(95),""),CHAR(96),""),CHAR(123),""),CHAR(124),""),CHAR(125),""),CHAR(126),""),CHAR(150),""),CHAR(160),""))),
IFERROR(IF(VLOOKUP(LEFT(BA80,2),IBAN!$C$2:$O$255,13,FALSE)=LEN(BA80),IFERROR(MID(BA80,VLOOKUP(LEFT(BA80,2),IBAN!$C$2:$O$255,11,FALSE),VLOOKUP(LEFT(BA80,2),IBAN!$C$2:$O$255,12,FALSE)),""),"IBAN is incorrect"),"IBAN is incorrect"))</f>
        <v/>
      </c>
      <c r="BC80" s="210"/>
      <c r="BD80" s="136"/>
      <c r="BE80" s="136"/>
      <c r="BF80" s="152" t="str">
        <f t="shared" ref="BF80:BF101" ca="1" si="29">IF(OFFSET(U80,0,10)="","",UPPER(OFFSET(U80,0,10)))</f>
        <v/>
      </c>
      <c r="BG80" s="345" t="str">
        <f ca="1">IF(OFFSET(U80,0,3)="","",IFERROR(
IF(VLOOKUP(OFFSET(U80,0,3),IBAN!$A$3:$S$255,19,FALSE)="Y",
  IF(VLOOKUP(OFFSET(U80,0,3),IBAN!$A$3:$C$255,2,FALSE)="Y",
      IF(AA80="","",IF(VLOOKUP(LEFT(AA80,2),IBAN!$C$2:$O$255,13,FALSE)=LEN(AA80),MID(AA80,VLOOKUP(LEFT(AA80,2),IBAN!$C$2:$O$255,6,FALSE),VLOOKUP(LEFT(AA80,2),IBAN!$C$2:$O$255,7,FALSE)),"IBAN is incorrect")),
      IF(AB80="","",MID(AB80,VLOOKUP(OFFSET(U80,0,3), IBAN!$A$3:$O$255,8,FALSE), VLOOKUP(OFFSET(U80,0,3), IBAN!$A$3:$O$255,9,FALSE)))),
  MID(UPPER(CLEAN(SUBSTITUTE(SUBSTITUTE(SUBSTITUTE(SUBSTITUTE(SUBSTITUTE(SUBSTITUTE(SUBSTITUTE(SUBSTITUTE(SUBSTITUTE(SUBSTITUTE(OFFSET(U80,0,9)," ",""),"-",""),"–",""),".",""),"/",""),"_",""),"&amp;",""),"+",""),":",""),";",""))),VLOOKUP(OFFSET(U80,0,3),IBAN!$A$3:$W$255,20,FALSE),VLOOKUP(OFFSET(U80,0,3),IBAN!$A$3:$W$255,21,FALSE))),
""))</f>
        <v/>
      </c>
      <c r="BH80" s="152" t="str">
        <f ca="1">IF(OFFSET(U80,0,3)="","",IFERROR(
IF(VLOOKUP(OFFSET(U80,0,3),IBAN!$A$3:$S$255,19,FALSE)="Y",
  IF(VLOOKUP(OFFSET(U80,0,3),IBAN!$A$3:$C$255,2,FALSE)="Y",
      IF(AA80="","",IF(VLOOKUP(LEFT(AA80,2),IBAN!$C$2:$O$255,13,FALSE)=LEN(AA80),MID(AA80,VLOOKUP(LEFT(AA80,2),IBAN!$C$2:$O$255,8,FALSE),VLOOKUP(LEFT(AA80,2),IBAN!$C$2:$O$255,9,FALSE)),"")),
      IF(AB80="","",MID(AB80,VLOOKUP(OFFSET(U80,0,3), IBAN!$A$3:$O$255,10,FALSE), VLOOKUP(OFFSET(U80,0,3), IBAN!$A$3:$O$255,11,FALSE)))),
  IFERROR(MID(UPPER(CLEAN(SUBSTITUTE(SUBSTITUTE(SUBSTITUTE(SUBSTITUTE(SUBSTITUTE(SUBSTITUTE(SUBSTITUTE(SUBSTITUTE(SUBSTITUTE(SUBSTITUTE(OFFSET(U80,0,9)," ",""),"-",""),"–",""),".",""),"/",""),"_",""),"&amp;",""),"+",""),":",""),";",""))),VLOOKUP(OFFSET(U80,0,3),IBAN!$A$3:$W$255,22,FALSE),VLOOKUP(OFFSET(U80,0,3),IBAN!$A$3:$W$255,23,FALSE)),
        UPPER(CLEAN(SUBSTITUTE(SUBSTITUTE(SUBSTITUTE(SUBSTITUTE(SUBSTITUTE(SUBSTITUTE(SUBSTITUTE(SUBSTITUTE(SUBSTITUTE(SUBSTITUTE(OFFSET(U80,0,9)," ",""),"-",""),"–",""),".",""),"/",""),"_",""),"&amp;",""),"+",""),":",""),";",""))))),
""))</f>
        <v/>
      </c>
      <c r="BI80" s="152" t="str">
        <f t="shared" ref="BI80:BI101" ca="1" si="30">IF(OFFSET(U80,0,11)="","",UPPER(OFFSET(U80,0,11)))</f>
        <v/>
      </c>
      <c r="BJ80" s="152" t="str">
        <f t="shared" ref="BJ80:BJ101" ca="1" si="31">IF(OFFSET(U80,0,13)="","",UPPER(OFFSET(U80,0,13)))</f>
        <v/>
      </c>
      <c r="BK80" s="150"/>
      <c r="BL80" s="152" t="str">
        <f t="shared" ref="BL80:BL101" ca="1" si="32">IF(OFFSET(U80,0,12)="","",UPPER(OFFSET(U80,0,12)))</f>
        <v/>
      </c>
      <c r="BM80" s="152"/>
      <c r="BN80" s="136"/>
      <c r="BO80" s="136"/>
      <c r="BP80" s="152"/>
      <c r="BQ80" s="136"/>
      <c r="BR80" s="136" t="str">
        <f t="shared" ca="1" si="20"/>
        <v/>
      </c>
      <c r="BS80" s="136"/>
      <c r="BT80" s="136"/>
      <c r="BU80" s="136"/>
      <c r="BV80" s="210"/>
      <c r="BW80" s="153"/>
      <c r="BX80" s="153"/>
      <c r="BY80" s="136"/>
      <c r="BZ80" s="136"/>
      <c r="CA80" s="136"/>
      <c r="CB80" s="136"/>
      <c r="CC80" s="136" t="str">
        <f t="shared" ca="1" si="21"/>
        <v/>
      </c>
      <c r="CD80" s="136" t="str">
        <f t="shared" ca="1" si="22"/>
        <v/>
      </c>
      <c r="CE80" s="210"/>
      <c r="CF80" s="136" t="str">
        <f t="shared" ref="CF80:CF101" ca="1" si="33">IFERROR(IF(OR(AND(OFFSET(W80,0,1)="United States",AI80="USD",OR(BH80="026009592",BH80="026009593")),AND(AI80="EUR",OR(LEFT(BJ80,8)="INGDITM1",LEFT(BJ80,8)="MICSITM2")),AND(OFFSET(W80,0,1)&lt;&gt;"United Kingdom",AI80="GBP"),AI80="CHF",AI80="JPY"),"N",""),"")</f>
        <v/>
      </c>
      <c r="CG80" s="136" t="str">
        <f t="shared" ref="CG80:CG101" ca="1" si="34">IF(OFFSET(W80,0,1)="","",IF(OFFSET(AP80,0,-7)="EUR","Yes",IF(OR(OFFSET(W80,0,1)="Cuba",OFFSET(W80,0,1)="Iran",OFFSET(W80,0,1)="Korea, Democratic People's Republic of",OFFSET(W80,0,1)="Sudan",OFFSET(W80,0,1)="Syrian Arab Republic"),"No","Yes")))</f>
        <v/>
      </c>
      <c r="CH80" s="136"/>
      <c r="CI80" s="526" t="str">
        <f ca="1">IF(AA80="","",IFERROR(IF(VLOOKUP(LEFT(AA80,2),IBAN!$C$2:$O$255,13,FALSE)=LEN(AA80),IF(MOD(CONCATENATE(MOD(CONCATENATE(MOD(CONCATENATE(MOD(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80, LEN(AA80) - 4) &amp; LEFT(AA80,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80, LEN(AA80) - 4) &amp; LEFT(AA80,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80, LEN(AA80) - 4) &amp; LEFT(AA80,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80, LEN(AA80) - 4) &amp; LEFT(AA80, 4)),"A",10),"B",11),"C",12),"D",13),"E",14),"F",15),"G",16),"H",17),"I",18),"J",19),"K",20),"L",21),"M",22),"N",23),"O",24),"P",25),"Q",26),"R",27),"S",28),"T",29),"U",30),"V",31),"W",32),"X",33),"Y",34),"Z",35),39,12)),97)=1,"GOOD","BAD"),"Length incorrect"),"BAD"))</f>
        <v/>
      </c>
      <c r="CJ80" s="526" t="str">
        <f ca="1">IF(OR(AA80="",OFFSET(U80,0,3)=""),"",IF(SUMPRODUCT(--(ISNUMBER(SEARCH(Colonies,OFFSET(U80,0,3))))),"",IFERROR(IF(INDEX(IBAN!$A$3:$A$255,MATCH(LEFT(AA80,2),IBAN!$C$3:$C$255,0))=OFFSET(U80,0,3),"GOOD","BAD"),"BAD")))</f>
        <v/>
      </c>
      <c r="CK80" s="526" t="str">
        <f ca="1">IF(AB80="","",IFERROR(IF(VLOOKUP(OFFSET(U80,0,3),IBAN!$A$2:$N$255,14,FALSE)="","no criteria",IF(VLOOKUP(OFFSET(U80,0,3),IBAN!$A$2:$N$255,14,FALSE)=LEN(AB80),"GOOD",IF(OR(CO80="GOOD",CP80="GOOD"),"GOOD","BAD"))),""))</f>
        <v/>
      </c>
      <c r="CL80" s="527" t="str">
        <f ca="1">IF(BA80="","",IFERROR(IF(VLOOKUP(LEFT(BA80,2),IBAN!$C$2:$O$255,13,FALSE)=LEN(BA80),IF(MOD(CONCATENATE(MOD(CONCATENATE(MOD(CONCATENATE(MOD(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80, LEN(BA80) - 4) &amp; LEFT(BA80,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80, LEN(BA80) - 4) &amp; LEFT(BA80,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80, LEN(BA80) - 4) &amp; LEFT(BA80,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80, LEN(BA80) - 4) &amp; LEFT(BA80, 4)),"A",10),"B",11),"C",12),"D",13),"E",14),"F",15),"G",16),"H",17),"I",18),"J",19),"K",20),"L",21),"M",22),"N",23),"O",24),"P",25),"Q",26),"R",27),"S",28),"T",29),"U",30),"V",31),"W",32),"X",33),"Y",34),"Z",35),39,12)),97)=1,"GOOD","BAD"),"BAD"),"BAD"))</f>
        <v/>
      </c>
      <c r="CM80" s="527" t="str">
        <f ca="1">IF(OR(BA80="",AZ80=""),"",IF(SUMPRODUCT(--(ISNUMBER(SEARCH(Colonies,AZ80)))),"",IFERROR(IF(INDEX(IBAN!$A$3:$A$255,MATCH(LEFT(BA80,2),IBAN!$C$3:$C$255,0))=AZ80,"GOOD","BAD"),"BAD")))</f>
        <v/>
      </c>
      <c r="CN80" s="527" t="str">
        <f ca="1">IF(BB80="","",IFERROR(IF(VLOOKUP(AZ80,IBAN!$A$2:$N$255,14,FALSE)="","no criteria",IF(VLOOKUP(AZ80,IBAN!$A$2:$N$255,14,FALSE)=LEN(BB80),"GOOD","BAD")),""))</f>
        <v/>
      </c>
      <c r="CO80" s="526" t="str">
        <f t="shared" ref="CO80:CO101" ca="1" si="35">IF(LEN(AB80)=28,"",IF(OR(LEFT(AB80,2)="TG",LEFT(AB80,2)="CI",LEFT(AB80,2)="ML",LEFT(AB80,2)="BF",LEFT(AB80,2)="SN",LEFT(AB80,2)="BJ",LEFT(AB80,2)="GW",LEFT(AB80,2)="NE"),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17,6))&amp;"00",97)),2)=RIGHT(AB80,2),"GOOD","BAD"),""))</f>
        <v/>
      </c>
      <c r="CP80" s="526" t="str">
        <f t="shared" ref="CP80:CP101" ca="1" si="36">IF(LEN(AB80)=27,"",IF(OR(OFFSET(U80,0,3)="Cameroon",OFFSET(U80,0,3)="Central African Republic",OFFSET(U80,0,3)="Chad",OFFSET(U80,0,3)="Comoros",OFFSET(U80,0,3)="Congo",OFFSET(U80,0,3)="Equatorial Guinea",OFFSET(U80,0,3)="Gabon",OFFSET(U80,0,3)="Madagascar"),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80),"A","1"),"B","2"),"C","3"),"D","4"),"E","5"),"F","6"),"G","7"),"H","8"),"I","9"),"J","1"),"K","2"),"L","3"),"M","4"),"N","5"),"O","6"),"P","7"),"Q","8"),"R","9"),"S","2"),"T","3"),"U","4"),"V","5"),"W","6"),"X","7"),"Y","8"),"Z","9"),16,6))&amp;"00",97),2)=RIGHT(AB80,2),"GOOD","BAD"),""))</f>
        <v/>
      </c>
      <c r="CQ80" s="346"/>
      <c r="CR80" s="539"/>
    </row>
    <row r="81" spans="1:96" s="541" customFormat="1" x14ac:dyDescent="0.2">
      <c r="A81" s="534"/>
      <c r="B81" s="534"/>
      <c r="C81" s="534"/>
      <c r="D81" s="534"/>
      <c r="E81" s="534"/>
      <c r="F81" s="534"/>
      <c r="G81" s="155"/>
      <c r="H81" s="141" t="str">
        <f>IF('Supplier Details'!I81="","",'Supplier Details'!I81)</f>
        <v/>
      </c>
      <c r="I81" s="141"/>
      <c r="J81" s="142" t="str">
        <f>IF('Supplier Details'!K81="","",'Supplier Details'!K81)</f>
        <v/>
      </c>
      <c r="K81" s="143" t="str">
        <f ca="1">IF(OFFSET('Supplier Details'!J81,0,2)="","",UPPER(OFFSET('Supplier Details'!J81,0,2)))</f>
        <v/>
      </c>
      <c r="L81" s="142" t="str">
        <f ca="1">IF(OFFSET('Supplier Details'!J81,0,3)="","",OFFSET('Supplier Details'!J81,0,3))</f>
        <v/>
      </c>
      <c r="M81" s="341"/>
      <c r="N81" s="141"/>
      <c r="O81" s="142" t="str">
        <f>IF('Supplier Details'!Y81="","",'Supplier Details'!Y81)</f>
        <v/>
      </c>
      <c r="P81" s="129" t="str">
        <f ca="1">IF(OFFSET('Supplier Details'!X81,0,4)="","",OFFSET('Supplier Details'!X81,0,4))</f>
        <v/>
      </c>
      <c r="Q81" s="129" t="str">
        <f>IF('Supplier Details'!V81="","",'Supplier Details'!V81)</f>
        <v/>
      </c>
      <c r="R81" s="129" t="str">
        <f ca="1">IF(OFFSET('Supplier Details'!X81,0,6)="","",OFFSET('Supplier Details'!X81,0,6))</f>
        <v/>
      </c>
      <c r="S81" s="144" t="str">
        <f>IF('Supplier Details'!AA81="","",'Supplier Details'!AA81)</f>
        <v/>
      </c>
      <c r="T81" s="341"/>
      <c r="U81" s="145"/>
      <c r="V81" s="149"/>
      <c r="W81" s="149"/>
      <c r="X81" s="129" t="str">
        <f t="shared" ca="1" si="23"/>
        <v/>
      </c>
      <c r="Y81" s="147"/>
      <c r="Z81" s="147" t="str">
        <f ca="1">IF(AA81="","",IFERROR(IF(VLOOKUP(LEFT(AA81,2),IBAN!$C$2:$O$255,13,FALSE)=LEN(AA81),IFERROR(MID(AA81,VLOOKUP(LEFT(AA81,2),IBAN!$C$2:$O$255,11,FALSE),VLOOKUP(LEFT(AA81,2),IBAN!$C$2:$O$255,12,FALSE)),""),""),"IBAN is incorrect"))</f>
        <v/>
      </c>
      <c r="AA81" s="152" t="str">
        <f t="shared" ca="1" si="24"/>
        <v/>
      </c>
      <c r="AB81" s="152" t="str">
        <f t="shared" ca="1" si="25"/>
        <v/>
      </c>
      <c r="AC81" s="143"/>
      <c r="AD81" s="342" t="str">
        <f ca="1">IF(OFFSET(U81,0,3)="","",IFERROR(IF(VLOOKUP(OFFSET(U81,0,3),IBAN!$A$3:$S$255,19,FALSE)="Y",CONCATENATE(BG81,BH81),IF(VLOOKUP(OFFSET(U81,0,3),IBAN!$A$3:$X$255,24,FALSE)="","",VLOOKUP(OFFSET(U81,0,3),IBAN!$A$3:$X$255,24,FALSE))),""))</f>
        <v/>
      </c>
      <c r="AE81" s="143"/>
      <c r="AF81" s="143"/>
      <c r="AG81" s="147"/>
      <c r="AH81" s="149"/>
      <c r="AI81" s="145" t="str">
        <f>IF('Supplier Details'!AS81="","",'Supplier Details'!AS81)</f>
        <v/>
      </c>
      <c r="AJ81" s="145"/>
      <c r="AK81" s="343" t="str">
        <f ca="1">IFERROR(IF(OFFSET(U81,0,3)="","",IF(ISBLANK(VLOOKUP(OFFSET(U81,0,3),IBAN!$A$3:$AC$255,27,FALSE)),"",VLOOKUP(OFFSET(U81,0,3),IBAN!$A$3:$AC$255,27,FALSE))),"")</f>
        <v/>
      </c>
      <c r="AL81" s="147" t="str">
        <f ca="1">IFERROR(IF(OFFSET(U81,0,3)="","",IF(ISBLANK(VLOOKUP(OFFSET(U81,0,3),IBAN!$A$3:$AC$255,28,FALSE)),"",VLOOKUP(OFFSET(U81,0,3),IBAN!$A$3:$AC$255,28,FALSE))),"")</f>
        <v/>
      </c>
      <c r="AM81" s="143"/>
      <c r="AN81" s="147"/>
      <c r="AO81" s="147"/>
      <c r="AP81" s="344" t="str">
        <f ca="1">IF(AA81="","",IFERROR(MID(AA81,VLOOKUP(LEFT(AA81,2),IBAN!$C$2:$Q$255,14,FALSE),VLOOKUP(LEFT(AA81,2),IBAN!$C$2:$Q$255,15,FALSE)),""))</f>
        <v/>
      </c>
      <c r="AQ81" s="150"/>
      <c r="AR81" s="151"/>
      <c r="AS81" s="344"/>
      <c r="AT81" s="152" t="str">
        <f t="shared" ca="1" si="26"/>
        <v/>
      </c>
      <c r="AU81" s="152" t="str">
        <f t="shared" ca="1" si="27"/>
        <v/>
      </c>
      <c r="AV81" s="136"/>
      <c r="AW81" s="210"/>
      <c r="AX81" s="150" t="str">
        <f t="shared" si="28"/>
        <v/>
      </c>
      <c r="AY81" s="344"/>
      <c r="AZ81" s="136" t="str">
        <f ca="1">IF(OFFSET(AZ81,0,-12)="","",IFERROR(VLOOKUP(MID(OFFSET(AZ81,0,-12),5,2),Lists!$A$3:$B$256,2,FALSE),"incorrect Swift/BIC"))</f>
        <v/>
      </c>
      <c r="BA81" s="152" t="str">
        <f ca="1">IF(COUNTIF(Lists!A71:A323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81,0,-12),CHAR(32),""),CHAR(33),""),CHAR(34),""),CHAR(35),""),CHAR(36),""),CHAR(37),""),CHAR(38),""),CHAR(39),""),CHAR(40),""),CHAR(41),""),CHAR(42),""),CHAR(43),""),CHAR(44),""),CHAR(45),""),CHAR(46),""),CHAR(47),""),CHAR(58),""),CHAR(59),""),CHAR(60),""),CHAR(61),""),CHAR(62),""),CHAR(63),""),CHAR(64),""),CHAR(91),""),CHAR(92),""),CHAR(93),""),CHAR(94),""),CHAR(95),""),CHAR(96),""),CHAR(123),""),CHAR(124),""),CHAR(125),""),CHAR(126),""),CHAR(150),""),CHAR(160),""))),"")</f>
        <v/>
      </c>
      <c r="BB81" s="152" t="str">
        <f ca="1">IF(BA81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81,0,-13),CHAR(32),""),CHAR(33),""),CHAR(34),""),CHAR(35),""),CHAR(36),""),CHAR(37),""),CHAR(38),""),CHAR(39),""),CHAR(40),""),CHAR(41),""),CHAR(42),""),CHAR(43),""),CHAR(44),""),CHAR(45),""),CHAR(46),""),CHAR(47),""),CHAR(58),""),CHAR(59),""),CHAR(60),""),CHAR(61),""),CHAR(62),""),CHAR(63),""),CHAR(64),""),CHAR(91),""),CHAR(92),""),CHAR(93),""),CHAR(94),""),CHAR(95),""),CHAR(96),""),CHAR(123),""),CHAR(124),""),CHAR(125),""),CHAR(126),""),CHAR(150),""),CHAR(160),""))),
IFERROR(IF(VLOOKUP(LEFT(BA81,2),IBAN!$C$2:$O$255,13,FALSE)=LEN(BA81),IFERROR(MID(BA81,VLOOKUP(LEFT(BA81,2),IBAN!$C$2:$O$255,11,FALSE),VLOOKUP(LEFT(BA81,2),IBAN!$C$2:$O$255,12,FALSE)),""),"IBAN is incorrect"),"IBAN is incorrect"))</f>
        <v/>
      </c>
      <c r="BC81" s="210"/>
      <c r="BD81" s="136"/>
      <c r="BE81" s="136"/>
      <c r="BF81" s="152" t="str">
        <f t="shared" ca="1" si="29"/>
        <v/>
      </c>
      <c r="BG81" s="345" t="str">
        <f ca="1">IF(OFFSET(U81,0,3)="","",IFERROR(
IF(VLOOKUP(OFFSET(U81,0,3),IBAN!$A$3:$S$255,19,FALSE)="Y",
  IF(VLOOKUP(OFFSET(U81,0,3),IBAN!$A$3:$C$255,2,FALSE)="Y",
      IF(AA81="","",IF(VLOOKUP(LEFT(AA81,2),IBAN!$C$2:$O$255,13,FALSE)=LEN(AA81),MID(AA81,VLOOKUP(LEFT(AA81,2),IBAN!$C$2:$O$255,6,FALSE),VLOOKUP(LEFT(AA81,2),IBAN!$C$2:$O$255,7,FALSE)),"IBAN is incorrect")),
      IF(AB81="","",MID(AB81,VLOOKUP(OFFSET(U81,0,3), IBAN!$A$3:$O$255,8,FALSE), VLOOKUP(OFFSET(U81,0,3), IBAN!$A$3:$O$255,9,FALSE)))),
  MID(UPPER(CLEAN(SUBSTITUTE(SUBSTITUTE(SUBSTITUTE(SUBSTITUTE(SUBSTITUTE(SUBSTITUTE(SUBSTITUTE(SUBSTITUTE(SUBSTITUTE(SUBSTITUTE(OFFSET(U81,0,9)," ",""),"-",""),"–",""),".",""),"/",""),"_",""),"&amp;",""),"+",""),":",""),";",""))),VLOOKUP(OFFSET(U81,0,3),IBAN!$A$3:$W$255,20,FALSE),VLOOKUP(OFFSET(U81,0,3),IBAN!$A$3:$W$255,21,FALSE))),
""))</f>
        <v/>
      </c>
      <c r="BH81" s="152" t="str">
        <f ca="1">IF(OFFSET(U81,0,3)="","",IFERROR(
IF(VLOOKUP(OFFSET(U81,0,3),IBAN!$A$3:$S$255,19,FALSE)="Y",
  IF(VLOOKUP(OFFSET(U81,0,3),IBAN!$A$3:$C$255,2,FALSE)="Y",
      IF(AA81="","",IF(VLOOKUP(LEFT(AA81,2),IBAN!$C$2:$O$255,13,FALSE)=LEN(AA81),MID(AA81,VLOOKUP(LEFT(AA81,2),IBAN!$C$2:$O$255,8,FALSE),VLOOKUP(LEFT(AA81,2),IBAN!$C$2:$O$255,9,FALSE)),"")),
      IF(AB81="","",MID(AB81,VLOOKUP(OFFSET(U81,0,3), IBAN!$A$3:$O$255,10,FALSE), VLOOKUP(OFFSET(U81,0,3), IBAN!$A$3:$O$255,11,FALSE)))),
  IFERROR(MID(UPPER(CLEAN(SUBSTITUTE(SUBSTITUTE(SUBSTITUTE(SUBSTITUTE(SUBSTITUTE(SUBSTITUTE(SUBSTITUTE(SUBSTITUTE(SUBSTITUTE(SUBSTITUTE(OFFSET(U81,0,9)," ",""),"-",""),"–",""),".",""),"/",""),"_",""),"&amp;",""),"+",""),":",""),";",""))),VLOOKUP(OFFSET(U81,0,3),IBAN!$A$3:$W$255,22,FALSE),VLOOKUP(OFFSET(U81,0,3),IBAN!$A$3:$W$255,23,FALSE)),
        UPPER(CLEAN(SUBSTITUTE(SUBSTITUTE(SUBSTITUTE(SUBSTITUTE(SUBSTITUTE(SUBSTITUTE(SUBSTITUTE(SUBSTITUTE(SUBSTITUTE(SUBSTITUTE(OFFSET(U81,0,9)," ",""),"-",""),"–",""),".",""),"/",""),"_",""),"&amp;",""),"+",""),":",""),";",""))))),
""))</f>
        <v/>
      </c>
      <c r="BI81" s="152" t="str">
        <f t="shared" ca="1" si="30"/>
        <v/>
      </c>
      <c r="BJ81" s="152" t="str">
        <f t="shared" ca="1" si="31"/>
        <v/>
      </c>
      <c r="BK81" s="150"/>
      <c r="BL81" s="152" t="str">
        <f t="shared" ca="1" si="32"/>
        <v/>
      </c>
      <c r="BM81" s="152"/>
      <c r="BN81" s="136"/>
      <c r="BO81" s="136"/>
      <c r="BP81" s="152"/>
      <c r="BQ81" s="136"/>
      <c r="BR81" s="136" t="str">
        <f t="shared" ca="1" si="20"/>
        <v/>
      </c>
      <c r="BS81" s="136"/>
      <c r="BT81" s="136"/>
      <c r="BU81" s="136"/>
      <c r="BV81" s="210"/>
      <c r="BW81" s="153"/>
      <c r="BX81" s="153"/>
      <c r="BY81" s="136"/>
      <c r="BZ81" s="136"/>
      <c r="CA81" s="136"/>
      <c r="CB81" s="136"/>
      <c r="CC81" s="136" t="str">
        <f t="shared" ca="1" si="21"/>
        <v/>
      </c>
      <c r="CD81" s="136" t="str">
        <f t="shared" ca="1" si="22"/>
        <v/>
      </c>
      <c r="CE81" s="210"/>
      <c r="CF81" s="136" t="str">
        <f t="shared" ca="1" si="33"/>
        <v/>
      </c>
      <c r="CG81" s="136" t="str">
        <f t="shared" ca="1" si="34"/>
        <v/>
      </c>
      <c r="CH81" s="136"/>
      <c r="CI81" s="526" t="str">
        <f ca="1">IF(AA81="","",IFERROR(IF(VLOOKUP(LEFT(AA81,2),IBAN!$C$2:$O$255,13,FALSE)=LEN(AA81),IF(MOD(CONCATENATE(MOD(CONCATENATE(MOD(CONCATENATE(MOD(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81, LEN(AA81) - 4) &amp; LEFT(AA81,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81, LEN(AA81) - 4) &amp; LEFT(AA81,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81, LEN(AA81) - 4) &amp; LEFT(AA81,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81, LEN(AA81) - 4) &amp; LEFT(AA81, 4)),"A",10),"B",11),"C",12),"D",13),"E",14),"F",15),"G",16),"H",17),"I",18),"J",19),"K",20),"L",21),"M",22),"N",23),"O",24),"P",25),"Q",26),"R",27),"S",28),"T",29),"U",30),"V",31),"W",32),"X",33),"Y",34),"Z",35),39,12)),97)=1,"GOOD","BAD"),"Length incorrect"),"BAD"))</f>
        <v/>
      </c>
      <c r="CJ81" s="526" t="str">
        <f ca="1">IF(OR(AA81="",OFFSET(U81,0,3)=""),"",IF(SUMPRODUCT(--(ISNUMBER(SEARCH(Colonies,OFFSET(U81,0,3))))),"",IFERROR(IF(INDEX(IBAN!$A$3:$A$255,MATCH(LEFT(AA81,2),IBAN!$C$3:$C$255,0))=OFFSET(U81,0,3),"GOOD","BAD"),"BAD")))</f>
        <v/>
      </c>
      <c r="CK81" s="526" t="str">
        <f ca="1">IF(AB81="","",IFERROR(IF(VLOOKUP(OFFSET(U81,0,3),IBAN!$A$2:$N$255,14,FALSE)="","no criteria",IF(VLOOKUP(OFFSET(U81,0,3),IBAN!$A$2:$N$255,14,FALSE)=LEN(AB81),"GOOD",IF(OR(CO81="GOOD",CP81="GOOD"),"GOOD","BAD"))),""))</f>
        <v/>
      </c>
      <c r="CL81" s="527" t="str">
        <f ca="1">IF(BA81="","",IFERROR(IF(VLOOKUP(LEFT(BA81,2),IBAN!$C$2:$O$255,13,FALSE)=LEN(BA81),IF(MOD(CONCATENATE(MOD(CONCATENATE(MOD(CONCATENATE(MOD(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81, LEN(BA81) - 4) &amp; LEFT(BA81,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81, LEN(BA81) - 4) &amp; LEFT(BA81,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81, LEN(BA81) - 4) &amp; LEFT(BA81,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81, LEN(BA81) - 4) &amp; LEFT(BA81, 4)),"A",10),"B",11),"C",12),"D",13),"E",14),"F",15),"G",16),"H",17),"I",18),"J",19),"K",20),"L",21),"M",22),"N",23),"O",24),"P",25),"Q",26),"R",27),"S",28),"T",29),"U",30),"V",31),"W",32),"X",33),"Y",34),"Z",35),39,12)),97)=1,"GOOD","BAD"),"BAD"),"BAD"))</f>
        <v/>
      </c>
      <c r="CM81" s="527" t="str">
        <f ca="1">IF(OR(BA81="",AZ81=""),"",IF(SUMPRODUCT(--(ISNUMBER(SEARCH(Colonies,AZ81)))),"",IFERROR(IF(INDEX(IBAN!$A$3:$A$255,MATCH(LEFT(BA81,2),IBAN!$C$3:$C$255,0))=AZ81,"GOOD","BAD"),"BAD")))</f>
        <v/>
      </c>
      <c r="CN81" s="527" t="str">
        <f ca="1">IF(BB81="","",IFERROR(IF(VLOOKUP(AZ81,IBAN!$A$2:$N$255,14,FALSE)="","no criteria",IF(VLOOKUP(AZ81,IBAN!$A$2:$N$255,14,FALSE)=LEN(BB81),"GOOD","BAD")),""))</f>
        <v/>
      </c>
      <c r="CO81" s="526" t="str">
        <f t="shared" ca="1" si="35"/>
        <v/>
      </c>
      <c r="CP81" s="526" t="str">
        <f t="shared" ca="1" si="36"/>
        <v/>
      </c>
      <c r="CQ81" s="346"/>
      <c r="CR81" s="539"/>
    </row>
    <row r="82" spans="1:96" s="541" customFormat="1" x14ac:dyDescent="0.2">
      <c r="A82" s="534"/>
      <c r="B82" s="534"/>
      <c r="C82" s="534"/>
      <c r="D82" s="534"/>
      <c r="E82" s="534"/>
      <c r="F82" s="534"/>
      <c r="G82" s="155"/>
      <c r="H82" s="141" t="str">
        <f>IF('Supplier Details'!I82="","",'Supplier Details'!I82)</f>
        <v/>
      </c>
      <c r="I82" s="141"/>
      <c r="J82" s="142" t="str">
        <f>IF('Supplier Details'!K82="","",'Supplier Details'!K82)</f>
        <v/>
      </c>
      <c r="K82" s="143" t="str">
        <f ca="1">IF(OFFSET('Supplier Details'!J82,0,2)="","",UPPER(OFFSET('Supplier Details'!J82,0,2)))</f>
        <v/>
      </c>
      <c r="L82" s="142" t="str">
        <f ca="1">IF(OFFSET('Supplier Details'!J82,0,3)="","",OFFSET('Supplier Details'!J82,0,3))</f>
        <v/>
      </c>
      <c r="M82" s="341"/>
      <c r="N82" s="141"/>
      <c r="O82" s="142" t="str">
        <f>IF('Supplier Details'!Y82="","",'Supplier Details'!Y82)</f>
        <v/>
      </c>
      <c r="P82" s="129" t="str">
        <f ca="1">IF(OFFSET('Supplier Details'!X82,0,4)="","",OFFSET('Supplier Details'!X82,0,4))</f>
        <v/>
      </c>
      <c r="Q82" s="129" t="str">
        <f>IF('Supplier Details'!V82="","",'Supplier Details'!V82)</f>
        <v/>
      </c>
      <c r="R82" s="129" t="str">
        <f ca="1">IF(OFFSET('Supplier Details'!X82,0,6)="","",OFFSET('Supplier Details'!X82,0,6))</f>
        <v/>
      </c>
      <c r="S82" s="144" t="str">
        <f>IF('Supplier Details'!AA82="","",'Supplier Details'!AA82)</f>
        <v/>
      </c>
      <c r="T82" s="341"/>
      <c r="U82" s="145"/>
      <c r="V82" s="149"/>
      <c r="W82" s="149"/>
      <c r="X82" s="129" t="str">
        <f t="shared" ca="1" si="23"/>
        <v/>
      </c>
      <c r="Y82" s="147"/>
      <c r="Z82" s="147" t="str">
        <f ca="1">IF(AA82="","",IFERROR(IF(VLOOKUP(LEFT(AA82,2),IBAN!$C$2:$O$255,13,FALSE)=LEN(AA82),IFERROR(MID(AA82,VLOOKUP(LEFT(AA82,2),IBAN!$C$2:$O$255,11,FALSE),VLOOKUP(LEFT(AA82,2),IBAN!$C$2:$O$255,12,FALSE)),""),""),"IBAN is incorrect"))</f>
        <v/>
      </c>
      <c r="AA82" s="152" t="str">
        <f t="shared" ca="1" si="24"/>
        <v/>
      </c>
      <c r="AB82" s="152" t="str">
        <f t="shared" ca="1" si="25"/>
        <v/>
      </c>
      <c r="AC82" s="143"/>
      <c r="AD82" s="342" t="str">
        <f ca="1">IF(OFFSET(U82,0,3)="","",IFERROR(IF(VLOOKUP(OFFSET(U82,0,3),IBAN!$A$3:$S$255,19,FALSE)="Y",CONCATENATE(BG82,BH82),IF(VLOOKUP(OFFSET(U82,0,3),IBAN!$A$3:$X$255,24,FALSE)="","",VLOOKUP(OFFSET(U82,0,3),IBAN!$A$3:$X$255,24,FALSE))),""))</f>
        <v/>
      </c>
      <c r="AE82" s="143"/>
      <c r="AF82" s="143"/>
      <c r="AG82" s="147"/>
      <c r="AH82" s="149"/>
      <c r="AI82" s="145" t="str">
        <f>IF('Supplier Details'!AS82="","",'Supplier Details'!AS82)</f>
        <v/>
      </c>
      <c r="AJ82" s="145"/>
      <c r="AK82" s="343" t="str">
        <f ca="1">IFERROR(IF(OFFSET(U82,0,3)="","",IF(ISBLANK(VLOOKUP(OFFSET(U82,0,3),IBAN!$A$3:$AC$255,27,FALSE)),"",VLOOKUP(OFFSET(U82,0,3),IBAN!$A$3:$AC$255,27,FALSE))),"")</f>
        <v/>
      </c>
      <c r="AL82" s="147" t="str">
        <f ca="1">IFERROR(IF(OFFSET(U82,0,3)="","",IF(ISBLANK(VLOOKUP(OFFSET(U82,0,3),IBAN!$A$3:$AC$255,28,FALSE)),"",VLOOKUP(OFFSET(U82,0,3),IBAN!$A$3:$AC$255,28,FALSE))),"")</f>
        <v/>
      </c>
      <c r="AM82" s="143"/>
      <c r="AN82" s="147"/>
      <c r="AO82" s="147"/>
      <c r="AP82" s="344" t="str">
        <f ca="1">IF(AA82="","",IFERROR(MID(AA82,VLOOKUP(LEFT(AA82,2),IBAN!$C$2:$Q$255,14,FALSE),VLOOKUP(LEFT(AA82,2),IBAN!$C$2:$Q$255,15,FALSE)),""))</f>
        <v/>
      </c>
      <c r="AQ82" s="150"/>
      <c r="AR82" s="151"/>
      <c r="AS82" s="344"/>
      <c r="AT82" s="152" t="str">
        <f t="shared" ca="1" si="26"/>
        <v/>
      </c>
      <c r="AU82" s="152" t="str">
        <f t="shared" ca="1" si="27"/>
        <v/>
      </c>
      <c r="AV82" s="136"/>
      <c r="AW82" s="210"/>
      <c r="AX82" s="150" t="str">
        <f t="shared" si="28"/>
        <v/>
      </c>
      <c r="AY82" s="344"/>
      <c r="AZ82" s="136" t="str">
        <f ca="1">IF(OFFSET(AZ82,0,-12)="","",IFERROR(VLOOKUP(MID(OFFSET(AZ82,0,-12),5,2),Lists!$A$3:$B$256,2,FALSE),"incorrect Swift/BIC"))</f>
        <v/>
      </c>
      <c r="BA82" s="152" t="str">
        <f ca="1">IF(COUNTIF(Lists!A72:A324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82,0,-12),CHAR(32),""),CHAR(33),""),CHAR(34),""),CHAR(35),""),CHAR(36),""),CHAR(37),""),CHAR(38),""),CHAR(39),""),CHAR(40),""),CHAR(41),""),CHAR(42),""),CHAR(43),""),CHAR(44),""),CHAR(45),""),CHAR(46),""),CHAR(47),""),CHAR(58),""),CHAR(59),""),CHAR(60),""),CHAR(61),""),CHAR(62),""),CHAR(63),""),CHAR(64),""),CHAR(91),""),CHAR(92),""),CHAR(93),""),CHAR(94),""),CHAR(95),""),CHAR(96),""),CHAR(123),""),CHAR(124),""),CHAR(125),""),CHAR(126),""),CHAR(150),""),CHAR(160),""))),"")</f>
        <v/>
      </c>
      <c r="BB82" s="152" t="str">
        <f ca="1">IF(BA82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82,0,-13),CHAR(32),""),CHAR(33),""),CHAR(34),""),CHAR(35),""),CHAR(36),""),CHAR(37),""),CHAR(38),""),CHAR(39),""),CHAR(40),""),CHAR(41),""),CHAR(42),""),CHAR(43),""),CHAR(44),""),CHAR(45),""),CHAR(46),""),CHAR(47),""),CHAR(58),""),CHAR(59),""),CHAR(60),""),CHAR(61),""),CHAR(62),""),CHAR(63),""),CHAR(64),""),CHAR(91),""),CHAR(92),""),CHAR(93),""),CHAR(94),""),CHAR(95),""),CHAR(96),""),CHAR(123),""),CHAR(124),""),CHAR(125),""),CHAR(126),""),CHAR(150),""),CHAR(160),""))),
IFERROR(IF(VLOOKUP(LEFT(BA82,2),IBAN!$C$2:$O$255,13,FALSE)=LEN(BA82),IFERROR(MID(BA82,VLOOKUP(LEFT(BA82,2),IBAN!$C$2:$O$255,11,FALSE),VLOOKUP(LEFT(BA82,2),IBAN!$C$2:$O$255,12,FALSE)),""),"IBAN is incorrect"),"IBAN is incorrect"))</f>
        <v/>
      </c>
      <c r="BC82" s="210"/>
      <c r="BD82" s="136"/>
      <c r="BE82" s="136"/>
      <c r="BF82" s="152" t="str">
        <f t="shared" ca="1" si="29"/>
        <v/>
      </c>
      <c r="BG82" s="345" t="str">
        <f ca="1">IF(OFFSET(U82,0,3)="","",IFERROR(
IF(VLOOKUP(OFFSET(U82,0,3),IBAN!$A$3:$S$255,19,FALSE)="Y",
  IF(VLOOKUP(OFFSET(U82,0,3),IBAN!$A$3:$C$255,2,FALSE)="Y",
      IF(AA82="","",IF(VLOOKUP(LEFT(AA82,2),IBAN!$C$2:$O$255,13,FALSE)=LEN(AA82),MID(AA82,VLOOKUP(LEFT(AA82,2),IBAN!$C$2:$O$255,6,FALSE),VLOOKUP(LEFT(AA82,2),IBAN!$C$2:$O$255,7,FALSE)),"IBAN is incorrect")),
      IF(AB82="","",MID(AB82,VLOOKUP(OFFSET(U82,0,3), IBAN!$A$3:$O$255,8,FALSE), VLOOKUP(OFFSET(U82,0,3), IBAN!$A$3:$O$255,9,FALSE)))),
  MID(UPPER(CLEAN(SUBSTITUTE(SUBSTITUTE(SUBSTITUTE(SUBSTITUTE(SUBSTITUTE(SUBSTITUTE(SUBSTITUTE(SUBSTITUTE(SUBSTITUTE(SUBSTITUTE(OFFSET(U82,0,9)," ",""),"-",""),"–",""),".",""),"/",""),"_",""),"&amp;",""),"+",""),":",""),";",""))),VLOOKUP(OFFSET(U82,0,3),IBAN!$A$3:$W$255,20,FALSE),VLOOKUP(OFFSET(U82,0,3),IBAN!$A$3:$W$255,21,FALSE))),
""))</f>
        <v/>
      </c>
      <c r="BH82" s="152" t="str">
        <f ca="1">IF(OFFSET(U82,0,3)="","",IFERROR(
IF(VLOOKUP(OFFSET(U82,0,3),IBAN!$A$3:$S$255,19,FALSE)="Y",
  IF(VLOOKUP(OFFSET(U82,0,3),IBAN!$A$3:$C$255,2,FALSE)="Y",
      IF(AA82="","",IF(VLOOKUP(LEFT(AA82,2),IBAN!$C$2:$O$255,13,FALSE)=LEN(AA82),MID(AA82,VLOOKUP(LEFT(AA82,2),IBAN!$C$2:$O$255,8,FALSE),VLOOKUP(LEFT(AA82,2),IBAN!$C$2:$O$255,9,FALSE)),"")),
      IF(AB82="","",MID(AB82,VLOOKUP(OFFSET(U82,0,3), IBAN!$A$3:$O$255,10,FALSE), VLOOKUP(OFFSET(U82,0,3), IBAN!$A$3:$O$255,11,FALSE)))),
  IFERROR(MID(UPPER(CLEAN(SUBSTITUTE(SUBSTITUTE(SUBSTITUTE(SUBSTITUTE(SUBSTITUTE(SUBSTITUTE(SUBSTITUTE(SUBSTITUTE(SUBSTITUTE(SUBSTITUTE(OFFSET(U82,0,9)," ",""),"-",""),"–",""),".",""),"/",""),"_",""),"&amp;",""),"+",""),":",""),";",""))),VLOOKUP(OFFSET(U82,0,3),IBAN!$A$3:$W$255,22,FALSE),VLOOKUP(OFFSET(U82,0,3),IBAN!$A$3:$W$255,23,FALSE)),
        UPPER(CLEAN(SUBSTITUTE(SUBSTITUTE(SUBSTITUTE(SUBSTITUTE(SUBSTITUTE(SUBSTITUTE(SUBSTITUTE(SUBSTITUTE(SUBSTITUTE(SUBSTITUTE(OFFSET(U82,0,9)," ",""),"-",""),"–",""),".",""),"/",""),"_",""),"&amp;",""),"+",""),":",""),";",""))))),
""))</f>
        <v/>
      </c>
      <c r="BI82" s="152" t="str">
        <f t="shared" ca="1" si="30"/>
        <v/>
      </c>
      <c r="BJ82" s="152" t="str">
        <f t="shared" ca="1" si="31"/>
        <v/>
      </c>
      <c r="BK82" s="150"/>
      <c r="BL82" s="152" t="str">
        <f t="shared" ca="1" si="32"/>
        <v/>
      </c>
      <c r="BM82" s="152"/>
      <c r="BN82" s="136"/>
      <c r="BO82" s="136"/>
      <c r="BP82" s="152"/>
      <c r="BQ82" s="136"/>
      <c r="BR82" s="136" t="str">
        <f t="shared" ca="1" si="20"/>
        <v/>
      </c>
      <c r="BS82" s="136"/>
      <c r="BT82" s="136"/>
      <c r="BU82" s="136"/>
      <c r="BV82" s="210"/>
      <c r="BW82" s="153"/>
      <c r="BX82" s="153"/>
      <c r="BY82" s="136"/>
      <c r="BZ82" s="136"/>
      <c r="CA82" s="136"/>
      <c r="CB82" s="136"/>
      <c r="CC82" s="136" t="str">
        <f t="shared" ca="1" si="21"/>
        <v/>
      </c>
      <c r="CD82" s="136" t="str">
        <f t="shared" ca="1" si="22"/>
        <v/>
      </c>
      <c r="CE82" s="210"/>
      <c r="CF82" s="136" t="str">
        <f t="shared" ca="1" si="33"/>
        <v/>
      </c>
      <c r="CG82" s="136" t="str">
        <f t="shared" ca="1" si="34"/>
        <v/>
      </c>
      <c r="CH82" s="136"/>
      <c r="CI82" s="526" t="str">
        <f ca="1">IF(AA82="","",IFERROR(IF(VLOOKUP(LEFT(AA82,2),IBAN!$C$2:$O$255,13,FALSE)=LEN(AA82),IF(MOD(CONCATENATE(MOD(CONCATENATE(MOD(CONCATENATE(MOD(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82, LEN(AA82) - 4) &amp; LEFT(AA82,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82, LEN(AA82) - 4) &amp; LEFT(AA82,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82, LEN(AA82) - 4) &amp; LEFT(AA82,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82, LEN(AA82) - 4) &amp; LEFT(AA82, 4)),"A",10),"B",11),"C",12),"D",13),"E",14),"F",15),"G",16),"H",17),"I",18),"J",19),"K",20),"L",21),"M",22),"N",23),"O",24),"P",25),"Q",26),"R",27),"S",28),"T",29),"U",30),"V",31),"W",32),"X",33),"Y",34),"Z",35),39,12)),97)=1,"GOOD","BAD"),"Length incorrect"),"BAD"))</f>
        <v/>
      </c>
      <c r="CJ82" s="526" t="str">
        <f ca="1">IF(OR(AA82="",OFFSET(U82,0,3)=""),"",IF(SUMPRODUCT(--(ISNUMBER(SEARCH(Colonies,OFFSET(U82,0,3))))),"",IFERROR(IF(INDEX(IBAN!$A$3:$A$255,MATCH(LEFT(AA82,2),IBAN!$C$3:$C$255,0))=OFFSET(U82,0,3),"GOOD","BAD"),"BAD")))</f>
        <v/>
      </c>
      <c r="CK82" s="526" t="str">
        <f ca="1">IF(AB82="","",IFERROR(IF(VLOOKUP(OFFSET(U82,0,3),IBAN!$A$2:$N$255,14,FALSE)="","no criteria",IF(VLOOKUP(OFFSET(U82,0,3),IBAN!$A$2:$N$255,14,FALSE)=LEN(AB82),"GOOD",IF(OR(CO82="GOOD",CP82="GOOD"),"GOOD","BAD"))),""))</f>
        <v/>
      </c>
      <c r="CL82" s="527" t="str">
        <f ca="1">IF(BA82="","",IFERROR(IF(VLOOKUP(LEFT(BA82,2),IBAN!$C$2:$O$255,13,FALSE)=LEN(BA82),IF(MOD(CONCATENATE(MOD(CONCATENATE(MOD(CONCATENATE(MOD(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82, LEN(BA82) - 4) &amp; LEFT(BA82,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82, LEN(BA82) - 4) &amp; LEFT(BA82,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82, LEN(BA82) - 4) &amp; LEFT(BA82,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82, LEN(BA82) - 4) &amp; LEFT(BA82, 4)),"A",10),"B",11),"C",12),"D",13),"E",14),"F",15),"G",16),"H",17),"I",18),"J",19),"K",20),"L",21),"M",22),"N",23),"O",24),"P",25),"Q",26),"R",27),"S",28),"T",29),"U",30),"V",31),"W",32),"X",33),"Y",34),"Z",35),39,12)),97)=1,"GOOD","BAD"),"BAD"),"BAD"))</f>
        <v/>
      </c>
      <c r="CM82" s="527" t="str">
        <f ca="1">IF(OR(BA82="",AZ82=""),"",IF(SUMPRODUCT(--(ISNUMBER(SEARCH(Colonies,AZ82)))),"",IFERROR(IF(INDEX(IBAN!$A$3:$A$255,MATCH(LEFT(BA82,2),IBAN!$C$3:$C$255,0))=AZ82,"GOOD","BAD"),"BAD")))</f>
        <v/>
      </c>
      <c r="CN82" s="527" t="str">
        <f ca="1">IF(BB82="","",IFERROR(IF(VLOOKUP(AZ82,IBAN!$A$2:$N$255,14,FALSE)="","no criteria",IF(VLOOKUP(AZ82,IBAN!$A$2:$N$255,14,FALSE)=LEN(BB82),"GOOD","BAD")),""))</f>
        <v/>
      </c>
      <c r="CO82" s="526" t="str">
        <f t="shared" ca="1" si="35"/>
        <v/>
      </c>
      <c r="CP82" s="526" t="str">
        <f t="shared" ca="1" si="36"/>
        <v/>
      </c>
      <c r="CQ82" s="346"/>
      <c r="CR82" s="539"/>
    </row>
    <row r="83" spans="1:96" s="541" customFormat="1" x14ac:dyDescent="0.2">
      <c r="A83" s="534"/>
      <c r="B83" s="534"/>
      <c r="C83" s="534"/>
      <c r="D83" s="534"/>
      <c r="E83" s="534"/>
      <c r="F83" s="534"/>
      <c r="G83" s="155"/>
      <c r="H83" s="141" t="str">
        <f>IF('Supplier Details'!I83="","",'Supplier Details'!I83)</f>
        <v/>
      </c>
      <c r="I83" s="141"/>
      <c r="J83" s="142" t="str">
        <f>IF('Supplier Details'!K83="","",'Supplier Details'!K83)</f>
        <v/>
      </c>
      <c r="K83" s="143" t="str">
        <f ca="1">IF(OFFSET('Supplier Details'!J83,0,2)="","",UPPER(OFFSET('Supplier Details'!J83,0,2)))</f>
        <v/>
      </c>
      <c r="L83" s="142" t="str">
        <f ca="1">IF(OFFSET('Supplier Details'!J83,0,3)="","",OFFSET('Supplier Details'!J83,0,3))</f>
        <v/>
      </c>
      <c r="M83" s="341"/>
      <c r="N83" s="141"/>
      <c r="O83" s="142" t="str">
        <f>IF('Supplier Details'!Y83="","",'Supplier Details'!Y83)</f>
        <v/>
      </c>
      <c r="P83" s="129" t="str">
        <f ca="1">IF(OFFSET('Supplier Details'!X83,0,4)="","",OFFSET('Supplier Details'!X83,0,4))</f>
        <v/>
      </c>
      <c r="Q83" s="129" t="str">
        <f>IF('Supplier Details'!V83="","",'Supplier Details'!V83)</f>
        <v/>
      </c>
      <c r="R83" s="129" t="str">
        <f ca="1">IF(OFFSET('Supplier Details'!X83,0,6)="","",OFFSET('Supplier Details'!X83,0,6))</f>
        <v/>
      </c>
      <c r="S83" s="144" t="str">
        <f>IF('Supplier Details'!AA83="","",'Supplier Details'!AA83)</f>
        <v/>
      </c>
      <c r="T83" s="341"/>
      <c r="U83" s="145"/>
      <c r="V83" s="149"/>
      <c r="W83" s="149"/>
      <c r="X83" s="129" t="str">
        <f t="shared" ca="1" si="23"/>
        <v/>
      </c>
      <c r="Y83" s="147"/>
      <c r="Z83" s="147" t="str">
        <f ca="1">IF(AA83="","",IFERROR(IF(VLOOKUP(LEFT(AA83,2),IBAN!$C$2:$O$255,13,FALSE)=LEN(AA83),IFERROR(MID(AA83,VLOOKUP(LEFT(AA83,2),IBAN!$C$2:$O$255,11,FALSE),VLOOKUP(LEFT(AA83,2),IBAN!$C$2:$O$255,12,FALSE)),""),""),"IBAN is incorrect"))</f>
        <v/>
      </c>
      <c r="AA83" s="152" t="str">
        <f t="shared" ca="1" si="24"/>
        <v/>
      </c>
      <c r="AB83" s="152" t="str">
        <f t="shared" ca="1" si="25"/>
        <v/>
      </c>
      <c r="AC83" s="143"/>
      <c r="AD83" s="342" t="str">
        <f ca="1">IF(OFFSET(U83,0,3)="","",IFERROR(IF(VLOOKUP(OFFSET(U83,0,3),IBAN!$A$3:$S$255,19,FALSE)="Y",CONCATENATE(BG83,BH83),IF(VLOOKUP(OFFSET(U83,0,3),IBAN!$A$3:$X$255,24,FALSE)="","",VLOOKUP(OFFSET(U83,0,3),IBAN!$A$3:$X$255,24,FALSE))),""))</f>
        <v/>
      </c>
      <c r="AE83" s="143"/>
      <c r="AF83" s="143"/>
      <c r="AG83" s="147"/>
      <c r="AH83" s="149"/>
      <c r="AI83" s="145" t="str">
        <f>IF('Supplier Details'!AS83="","",'Supplier Details'!AS83)</f>
        <v/>
      </c>
      <c r="AJ83" s="145"/>
      <c r="AK83" s="343" t="str">
        <f ca="1">IFERROR(IF(OFFSET(U83,0,3)="","",IF(ISBLANK(VLOOKUP(OFFSET(U83,0,3),IBAN!$A$3:$AC$255,27,FALSE)),"",VLOOKUP(OFFSET(U83,0,3),IBAN!$A$3:$AC$255,27,FALSE))),"")</f>
        <v/>
      </c>
      <c r="AL83" s="147" t="str">
        <f ca="1">IFERROR(IF(OFFSET(U83,0,3)="","",IF(ISBLANK(VLOOKUP(OFFSET(U83,0,3),IBAN!$A$3:$AC$255,28,FALSE)),"",VLOOKUP(OFFSET(U83,0,3),IBAN!$A$3:$AC$255,28,FALSE))),"")</f>
        <v/>
      </c>
      <c r="AM83" s="143"/>
      <c r="AN83" s="147"/>
      <c r="AO83" s="147"/>
      <c r="AP83" s="344" t="str">
        <f ca="1">IF(AA83="","",IFERROR(MID(AA83,VLOOKUP(LEFT(AA83,2),IBAN!$C$2:$Q$255,14,FALSE),VLOOKUP(LEFT(AA83,2),IBAN!$C$2:$Q$255,15,FALSE)),""))</f>
        <v/>
      </c>
      <c r="AQ83" s="150"/>
      <c r="AR83" s="151"/>
      <c r="AS83" s="344"/>
      <c r="AT83" s="152" t="str">
        <f t="shared" ca="1" si="26"/>
        <v/>
      </c>
      <c r="AU83" s="152" t="str">
        <f t="shared" ca="1" si="27"/>
        <v/>
      </c>
      <c r="AV83" s="136"/>
      <c r="AW83" s="210"/>
      <c r="AX83" s="150" t="str">
        <f t="shared" si="28"/>
        <v/>
      </c>
      <c r="AY83" s="344"/>
      <c r="AZ83" s="136" t="str">
        <f ca="1">IF(OFFSET(AZ83,0,-12)="","",IFERROR(VLOOKUP(MID(OFFSET(AZ83,0,-12),5,2),Lists!$A$3:$B$256,2,FALSE),"incorrect Swift/BIC"))</f>
        <v/>
      </c>
      <c r="BA83" s="152" t="str">
        <f ca="1">IF(COUNTIF(Lists!A73:A325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83,0,-12),CHAR(32),""),CHAR(33),""),CHAR(34),""),CHAR(35),""),CHAR(36),""),CHAR(37),""),CHAR(38),""),CHAR(39),""),CHAR(40),""),CHAR(41),""),CHAR(42),""),CHAR(43),""),CHAR(44),""),CHAR(45),""),CHAR(46),""),CHAR(47),""),CHAR(58),""),CHAR(59),""),CHAR(60),""),CHAR(61),""),CHAR(62),""),CHAR(63),""),CHAR(64),""),CHAR(91),""),CHAR(92),""),CHAR(93),""),CHAR(94),""),CHAR(95),""),CHAR(96),""),CHAR(123),""),CHAR(124),""),CHAR(125),""),CHAR(126),""),CHAR(150),""),CHAR(160),""))),"")</f>
        <v/>
      </c>
      <c r="BB83" s="152" t="str">
        <f ca="1">IF(BA83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83,0,-13),CHAR(32),""),CHAR(33),""),CHAR(34),""),CHAR(35),""),CHAR(36),""),CHAR(37),""),CHAR(38),""),CHAR(39),""),CHAR(40),""),CHAR(41),""),CHAR(42),""),CHAR(43),""),CHAR(44),""),CHAR(45),""),CHAR(46),""),CHAR(47),""),CHAR(58),""),CHAR(59),""),CHAR(60),""),CHAR(61),""),CHAR(62),""),CHAR(63),""),CHAR(64),""),CHAR(91),""),CHAR(92),""),CHAR(93),""),CHAR(94),""),CHAR(95),""),CHAR(96),""),CHAR(123),""),CHAR(124),""),CHAR(125),""),CHAR(126),""),CHAR(150),""),CHAR(160),""))),
IFERROR(IF(VLOOKUP(LEFT(BA83,2),IBAN!$C$2:$O$255,13,FALSE)=LEN(BA83),IFERROR(MID(BA83,VLOOKUP(LEFT(BA83,2),IBAN!$C$2:$O$255,11,FALSE),VLOOKUP(LEFT(BA83,2),IBAN!$C$2:$O$255,12,FALSE)),""),"IBAN is incorrect"),"IBAN is incorrect"))</f>
        <v/>
      </c>
      <c r="BC83" s="210"/>
      <c r="BD83" s="136"/>
      <c r="BE83" s="136"/>
      <c r="BF83" s="152" t="str">
        <f t="shared" ca="1" si="29"/>
        <v/>
      </c>
      <c r="BG83" s="345" t="str">
        <f ca="1">IF(OFFSET(U83,0,3)="","",IFERROR(
IF(VLOOKUP(OFFSET(U83,0,3),IBAN!$A$3:$S$255,19,FALSE)="Y",
  IF(VLOOKUP(OFFSET(U83,0,3),IBAN!$A$3:$C$255,2,FALSE)="Y",
      IF(AA83="","",IF(VLOOKUP(LEFT(AA83,2),IBAN!$C$2:$O$255,13,FALSE)=LEN(AA83),MID(AA83,VLOOKUP(LEFT(AA83,2),IBAN!$C$2:$O$255,6,FALSE),VLOOKUP(LEFT(AA83,2),IBAN!$C$2:$O$255,7,FALSE)),"IBAN is incorrect")),
      IF(AB83="","",MID(AB83,VLOOKUP(OFFSET(U83,0,3), IBAN!$A$3:$O$255,8,FALSE), VLOOKUP(OFFSET(U83,0,3), IBAN!$A$3:$O$255,9,FALSE)))),
  MID(UPPER(CLEAN(SUBSTITUTE(SUBSTITUTE(SUBSTITUTE(SUBSTITUTE(SUBSTITUTE(SUBSTITUTE(SUBSTITUTE(SUBSTITUTE(SUBSTITUTE(SUBSTITUTE(OFFSET(U83,0,9)," ",""),"-",""),"–",""),".",""),"/",""),"_",""),"&amp;",""),"+",""),":",""),";",""))),VLOOKUP(OFFSET(U83,0,3),IBAN!$A$3:$W$255,20,FALSE),VLOOKUP(OFFSET(U83,0,3),IBAN!$A$3:$W$255,21,FALSE))),
""))</f>
        <v/>
      </c>
      <c r="BH83" s="152" t="str">
        <f ca="1">IF(OFFSET(U83,0,3)="","",IFERROR(
IF(VLOOKUP(OFFSET(U83,0,3),IBAN!$A$3:$S$255,19,FALSE)="Y",
  IF(VLOOKUP(OFFSET(U83,0,3),IBAN!$A$3:$C$255,2,FALSE)="Y",
      IF(AA83="","",IF(VLOOKUP(LEFT(AA83,2),IBAN!$C$2:$O$255,13,FALSE)=LEN(AA83),MID(AA83,VLOOKUP(LEFT(AA83,2),IBAN!$C$2:$O$255,8,FALSE),VLOOKUP(LEFT(AA83,2),IBAN!$C$2:$O$255,9,FALSE)),"")),
      IF(AB83="","",MID(AB83,VLOOKUP(OFFSET(U83,0,3), IBAN!$A$3:$O$255,10,FALSE), VLOOKUP(OFFSET(U83,0,3), IBAN!$A$3:$O$255,11,FALSE)))),
  IFERROR(MID(UPPER(CLEAN(SUBSTITUTE(SUBSTITUTE(SUBSTITUTE(SUBSTITUTE(SUBSTITUTE(SUBSTITUTE(SUBSTITUTE(SUBSTITUTE(SUBSTITUTE(SUBSTITUTE(OFFSET(U83,0,9)," ",""),"-",""),"–",""),".",""),"/",""),"_",""),"&amp;",""),"+",""),":",""),";",""))),VLOOKUP(OFFSET(U83,0,3),IBAN!$A$3:$W$255,22,FALSE),VLOOKUP(OFFSET(U83,0,3),IBAN!$A$3:$W$255,23,FALSE)),
        UPPER(CLEAN(SUBSTITUTE(SUBSTITUTE(SUBSTITUTE(SUBSTITUTE(SUBSTITUTE(SUBSTITUTE(SUBSTITUTE(SUBSTITUTE(SUBSTITUTE(SUBSTITUTE(OFFSET(U83,0,9)," ",""),"-",""),"–",""),".",""),"/",""),"_",""),"&amp;",""),"+",""),":",""),";",""))))),
""))</f>
        <v/>
      </c>
      <c r="BI83" s="152" t="str">
        <f t="shared" ca="1" si="30"/>
        <v/>
      </c>
      <c r="BJ83" s="152" t="str">
        <f t="shared" ca="1" si="31"/>
        <v/>
      </c>
      <c r="BK83" s="150"/>
      <c r="BL83" s="152" t="str">
        <f t="shared" ca="1" si="32"/>
        <v/>
      </c>
      <c r="BM83" s="152"/>
      <c r="BN83" s="136"/>
      <c r="BO83" s="136"/>
      <c r="BP83" s="152"/>
      <c r="BQ83" s="136"/>
      <c r="BR83" s="136" t="str">
        <f t="shared" ca="1" si="20"/>
        <v/>
      </c>
      <c r="BS83" s="136"/>
      <c r="BT83" s="136"/>
      <c r="BU83" s="136"/>
      <c r="BV83" s="210"/>
      <c r="BW83" s="153"/>
      <c r="BX83" s="153"/>
      <c r="BY83" s="136"/>
      <c r="BZ83" s="136"/>
      <c r="CA83" s="136"/>
      <c r="CB83" s="136"/>
      <c r="CC83" s="136" t="str">
        <f t="shared" ca="1" si="21"/>
        <v/>
      </c>
      <c r="CD83" s="136" t="str">
        <f t="shared" ca="1" si="22"/>
        <v/>
      </c>
      <c r="CE83" s="210"/>
      <c r="CF83" s="136" t="str">
        <f t="shared" ca="1" si="33"/>
        <v/>
      </c>
      <c r="CG83" s="136" t="str">
        <f t="shared" ca="1" si="34"/>
        <v/>
      </c>
      <c r="CH83" s="136"/>
      <c r="CI83" s="526" t="str">
        <f ca="1">IF(AA83="","",IFERROR(IF(VLOOKUP(LEFT(AA83,2),IBAN!$C$2:$O$255,13,FALSE)=LEN(AA83),IF(MOD(CONCATENATE(MOD(CONCATENATE(MOD(CONCATENATE(MOD(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83, LEN(AA83) - 4) &amp; LEFT(AA83,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83, LEN(AA83) - 4) &amp; LEFT(AA83,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83, LEN(AA83) - 4) &amp; LEFT(AA83,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83, LEN(AA83) - 4) &amp; LEFT(AA83, 4)),"A",10),"B",11),"C",12),"D",13),"E",14),"F",15),"G",16),"H",17),"I",18),"J",19),"K",20),"L",21),"M",22),"N",23),"O",24),"P",25),"Q",26),"R",27),"S",28),"T",29),"U",30),"V",31),"W",32),"X",33),"Y",34),"Z",35),39,12)),97)=1,"GOOD","BAD"),"Length incorrect"),"BAD"))</f>
        <v/>
      </c>
      <c r="CJ83" s="526" t="str">
        <f ca="1">IF(OR(AA83="",OFFSET(U83,0,3)=""),"",IF(SUMPRODUCT(--(ISNUMBER(SEARCH(Colonies,OFFSET(U83,0,3))))),"",IFERROR(IF(INDEX(IBAN!$A$3:$A$255,MATCH(LEFT(AA83,2),IBAN!$C$3:$C$255,0))=OFFSET(U83,0,3),"GOOD","BAD"),"BAD")))</f>
        <v/>
      </c>
      <c r="CK83" s="526" t="str">
        <f ca="1">IF(AB83="","",IFERROR(IF(VLOOKUP(OFFSET(U83,0,3),IBAN!$A$2:$N$255,14,FALSE)="","no criteria",IF(VLOOKUP(OFFSET(U83,0,3),IBAN!$A$2:$N$255,14,FALSE)=LEN(AB83),"GOOD",IF(OR(CO83="GOOD",CP83="GOOD"),"GOOD","BAD"))),""))</f>
        <v/>
      </c>
      <c r="CL83" s="527" t="str">
        <f ca="1">IF(BA83="","",IFERROR(IF(VLOOKUP(LEFT(BA83,2),IBAN!$C$2:$O$255,13,FALSE)=LEN(BA83),IF(MOD(CONCATENATE(MOD(CONCATENATE(MOD(CONCATENATE(MOD(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83, LEN(BA83) - 4) &amp; LEFT(BA83,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83, LEN(BA83) - 4) &amp; LEFT(BA83,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83, LEN(BA83) - 4) &amp; LEFT(BA83,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83, LEN(BA83) - 4) &amp; LEFT(BA83, 4)),"A",10),"B",11),"C",12),"D",13),"E",14),"F",15),"G",16),"H",17),"I",18),"J",19),"K",20),"L",21),"M",22),"N",23),"O",24),"P",25),"Q",26),"R",27),"S",28),"T",29),"U",30),"V",31),"W",32),"X",33),"Y",34),"Z",35),39,12)),97)=1,"GOOD","BAD"),"BAD"),"BAD"))</f>
        <v/>
      </c>
      <c r="CM83" s="527" t="str">
        <f ca="1">IF(OR(BA83="",AZ83=""),"",IF(SUMPRODUCT(--(ISNUMBER(SEARCH(Colonies,AZ83)))),"",IFERROR(IF(INDEX(IBAN!$A$3:$A$255,MATCH(LEFT(BA83,2),IBAN!$C$3:$C$255,0))=AZ83,"GOOD","BAD"),"BAD")))</f>
        <v/>
      </c>
      <c r="CN83" s="527" t="str">
        <f ca="1">IF(BB83="","",IFERROR(IF(VLOOKUP(AZ83,IBAN!$A$2:$N$255,14,FALSE)="","no criteria",IF(VLOOKUP(AZ83,IBAN!$A$2:$N$255,14,FALSE)=LEN(BB83),"GOOD","BAD")),""))</f>
        <v/>
      </c>
      <c r="CO83" s="526" t="str">
        <f t="shared" ca="1" si="35"/>
        <v/>
      </c>
      <c r="CP83" s="526" t="str">
        <f t="shared" ca="1" si="36"/>
        <v/>
      </c>
      <c r="CQ83" s="346"/>
      <c r="CR83" s="539"/>
    </row>
    <row r="84" spans="1:96" s="541" customFormat="1" x14ac:dyDescent="0.2">
      <c r="A84" s="534"/>
      <c r="B84" s="534"/>
      <c r="C84" s="534"/>
      <c r="D84" s="534"/>
      <c r="E84" s="534"/>
      <c r="F84" s="534"/>
      <c r="G84" s="155"/>
      <c r="H84" s="141" t="str">
        <f>IF('Supplier Details'!I84="","",'Supplier Details'!I84)</f>
        <v/>
      </c>
      <c r="I84" s="141"/>
      <c r="J84" s="142" t="str">
        <f>IF('Supplier Details'!K84="","",'Supplier Details'!K84)</f>
        <v/>
      </c>
      <c r="K84" s="143" t="str">
        <f ca="1">IF(OFFSET('Supplier Details'!J84,0,2)="","",UPPER(OFFSET('Supplier Details'!J84,0,2)))</f>
        <v/>
      </c>
      <c r="L84" s="142" t="str">
        <f ca="1">IF(OFFSET('Supplier Details'!J84,0,3)="","",OFFSET('Supplier Details'!J84,0,3))</f>
        <v/>
      </c>
      <c r="M84" s="341"/>
      <c r="N84" s="141"/>
      <c r="O84" s="142" t="str">
        <f>IF('Supplier Details'!Y84="","",'Supplier Details'!Y84)</f>
        <v/>
      </c>
      <c r="P84" s="129" t="str">
        <f ca="1">IF(OFFSET('Supplier Details'!X84,0,4)="","",OFFSET('Supplier Details'!X84,0,4))</f>
        <v/>
      </c>
      <c r="Q84" s="129" t="str">
        <f>IF('Supplier Details'!V84="","",'Supplier Details'!V84)</f>
        <v/>
      </c>
      <c r="R84" s="129" t="str">
        <f ca="1">IF(OFFSET('Supplier Details'!X84,0,6)="","",OFFSET('Supplier Details'!X84,0,6))</f>
        <v/>
      </c>
      <c r="S84" s="144" t="str">
        <f>IF('Supplier Details'!AA84="","",'Supplier Details'!AA84)</f>
        <v/>
      </c>
      <c r="T84" s="341"/>
      <c r="U84" s="145"/>
      <c r="V84" s="149"/>
      <c r="W84" s="149"/>
      <c r="X84" s="129" t="str">
        <f t="shared" ca="1" si="23"/>
        <v/>
      </c>
      <c r="Y84" s="147"/>
      <c r="Z84" s="147" t="str">
        <f ca="1">IF(AA84="","",IFERROR(IF(VLOOKUP(LEFT(AA84,2),IBAN!$C$2:$O$255,13,FALSE)=LEN(AA84),IFERROR(MID(AA84,VLOOKUP(LEFT(AA84,2),IBAN!$C$2:$O$255,11,FALSE),VLOOKUP(LEFT(AA84,2),IBAN!$C$2:$O$255,12,FALSE)),""),""),"IBAN is incorrect"))</f>
        <v/>
      </c>
      <c r="AA84" s="152" t="str">
        <f t="shared" ca="1" si="24"/>
        <v/>
      </c>
      <c r="AB84" s="152" t="str">
        <f t="shared" ca="1" si="25"/>
        <v/>
      </c>
      <c r="AC84" s="143"/>
      <c r="AD84" s="342" t="str">
        <f ca="1">IF(OFFSET(U84,0,3)="","",IFERROR(IF(VLOOKUP(OFFSET(U84,0,3),IBAN!$A$3:$S$255,19,FALSE)="Y",CONCATENATE(BG84,BH84),IF(VLOOKUP(OFFSET(U84,0,3),IBAN!$A$3:$X$255,24,FALSE)="","",VLOOKUP(OFFSET(U84,0,3),IBAN!$A$3:$X$255,24,FALSE))),""))</f>
        <v/>
      </c>
      <c r="AE84" s="143"/>
      <c r="AF84" s="143"/>
      <c r="AG84" s="147"/>
      <c r="AH84" s="149"/>
      <c r="AI84" s="145" t="str">
        <f>IF('Supplier Details'!AS84="","",'Supplier Details'!AS84)</f>
        <v/>
      </c>
      <c r="AJ84" s="145"/>
      <c r="AK84" s="343" t="str">
        <f ca="1">IFERROR(IF(OFFSET(U84,0,3)="","",IF(ISBLANK(VLOOKUP(OFFSET(U84,0,3),IBAN!$A$3:$AC$255,27,FALSE)),"",VLOOKUP(OFFSET(U84,0,3),IBAN!$A$3:$AC$255,27,FALSE))),"")</f>
        <v/>
      </c>
      <c r="AL84" s="147" t="str">
        <f ca="1">IFERROR(IF(OFFSET(U84,0,3)="","",IF(ISBLANK(VLOOKUP(OFFSET(U84,0,3),IBAN!$A$3:$AC$255,28,FALSE)),"",VLOOKUP(OFFSET(U84,0,3),IBAN!$A$3:$AC$255,28,FALSE))),"")</f>
        <v/>
      </c>
      <c r="AM84" s="143"/>
      <c r="AN84" s="147"/>
      <c r="AO84" s="147"/>
      <c r="AP84" s="344" t="str">
        <f ca="1">IF(AA84="","",IFERROR(MID(AA84,VLOOKUP(LEFT(AA84,2),IBAN!$C$2:$Q$255,14,FALSE),VLOOKUP(LEFT(AA84,2),IBAN!$C$2:$Q$255,15,FALSE)),""))</f>
        <v/>
      </c>
      <c r="AQ84" s="150"/>
      <c r="AR84" s="151"/>
      <c r="AS84" s="344"/>
      <c r="AT84" s="152" t="str">
        <f t="shared" ca="1" si="26"/>
        <v/>
      </c>
      <c r="AU84" s="152" t="str">
        <f t="shared" ca="1" si="27"/>
        <v/>
      </c>
      <c r="AV84" s="136"/>
      <c r="AW84" s="210"/>
      <c r="AX84" s="150" t="str">
        <f t="shared" si="28"/>
        <v/>
      </c>
      <c r="AY84" s="344"/>
      <c r="AZ84" s="136" t="str">
        <f ca="1">IF(OFFSET(AZ84,0,-12)="","",IFERROR(VLOOKUP(MID(OFFSET(AZ84,0,-12),5,2),Lists!$A$3:$B$256,2,FALSE),"incorrect Swift/BIC"))</f>
        <v/>
      </c>
      <c r="BA84" s="152" t="str">
        <f ca="1">IF(COUNTIF(Lists!A75:A326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84,0,-12),CHAR(32),""),CHAR(33),""),CHAR(34),""),CHAR(35),""),CHAR(36),""),CHAR(37),""),CHAR(38),""),CHAR(39),""),CHAR(40),""),CHAR(41),""),CHAR(42),""),CHAR(43),""),CHAR(44),""),CHAR(45),""),CHAR(46),""),CHAR(47),""),CHAR(58),""),CHAR(59),""),CHAR(60),""),CHAR(61),""),CHAR(62),""),CHAR(63),""),CHAR(64),""),CHAR(91),""),CHAR(92),""),CHAR(93),""),CHAR(94),""),CHAR(95),""),CHAR(96),""),CHAR(123),""),CHAR(124),""),CHAR(125),""),CHAR(126),""),CHAR(150),""),CHAR(160),""))),"")</f>
        <v/>
      </c>
      <c r="BB84" s="152" t="str">
        <f ca="1">IF(BA84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84,0,-13),CHAR(32),""),CHAR(33),""),CHAR(34),""),CHAR(35),""),CHAR(36),""),CHAR(37),""),CHAR(38),""),CHAR(39),""),CHAR(40),""),CHAR(41),""),CHAR(42),""),CHAR(43),""),CHAR(44),""),CHAR(45),""),CHAR(46),""),CHAR(47),""),CHAR(58),""),CHAR(59),""),CHAR(60),""),CHAR(61),""),CHAR(62),""),CHAR(63),""),CHAR(64),""),CHAR(91),""),CHAR(92),""),CHAR(93),""),CHAR(94),""),CHAR(95),""),CHAR(96),""),CHAR(123),""),CHAR(124),""),CHAR(125),""),CHAR(126),""),CHAR(150),""),CHAR(160),""))),
IFERROR(IF(VLOOKUP(LEFT(BA84,2),IBAN!$C$2:$O$255,13,FALSE)=LEN(BA84),IFERROR(MID(BA84,VLOOKUP(LEFT(BA84,2),IBAN!$C$2:$O$255,11,FALSE),VLOOKUP(LEFT(BA84,2),IBAN!$C$2:$O$255,12,FALSE)),""),"IBAN is incorrect"),"IBAN is incorrect"))</f>
        <v/>
      </c>
      <c r="BC84" s="210"/>
      <c r="BD84" s="136"/>
      <c r="BE84" s="136"/>
      <c r="BF84" s="152" t="str">
        <f t="shared" ca="1" si="29"/>
        <v/>
      </c>
      <c r="BG84" s="345" t="str">
        <f ca="1">IF(OFFSET(U84,0,3)="","",IFERROR(
IF(VLOOKUP(OFFSET(U84,0,3),IBAN!$A$3:$S$255,19,FALSE)="Y",
  IF(VLOOKUP(OFFSET(U84,0,3),IBAN!$A$3:$C$255,2,FALSE)="Y",
      IF(AA84="","",IF(VLOOKUP(LEFT(AA84,2),IBAN!$C$2:$O$255,13,FALSE)=LEN(AA84),MID(AA84,VLOOKUP(LEFT(AA84,2),IBAN!$C$2:$O$255,6,FALSE),VLOOKUP(LEFT(AA84,2),IBAN!$C$2:$O$255,7,FALSE)),"IBAN is incorrect")),
      IF(AB84="","",MID(AB84,VLOOKUP(OFFSET(U84,0,3), IBAN!$A$3:$O$255,8,FALSE), VLOOKUP(OFFSET(U84,0,3), IBAN!$A$3:$O$255,9,FALSE)))),
  MID(UPPER(CLEAN(SUBSTITUTE(SUBSTITUTE(SUBSTITUTE(SUBSTITUTE(SUBSTITUTE(SUBSTITUTE(SUBSTITUTE(SUBSTITUTE(SUBSTITUTE(SUBSTITUTE(OFFSET(U84,0,9)," ",""),"-",""),"–",""),".",""),"/",""),"_",""),"&amp;",""),"+",""),":",""),";",""))),VLOOKUP(OFFSET(U84,0,3),IBAN!$A$3:$W$255,20,FALSE),VLOOKUP(OFFSET(U84,0,3),IBAN!$A$3:$W$255,21,FALSE))),
""))</f>
        <v/>
      </c>
      <c r="BH84" s="152" t="str">
        <f ca="1">IF(OFFSET(U84,0,3)="","",IFERROR(
IF(VLOOKUP(OFFSET(U84,0,3),IBAN!$A$3:$S$255,19,FALSE)="Y",
  IF(VLOOKUP(OFFSET(U84,0,3),IBAN!$A$3:$C$255,2,FALSE)="Y",
      IF(AA84="","",IF(VLOOKUP(LEFT(AA84,2),IBAN!$C$2:$O$255,13,FALSE)=LEN(AA84),MID(AA84,VLOOKUP(LEFT(AA84,2),IBAN!$C$2:$O$255,8,FALSE),VLOOKUP(LEFT(AA84,2),IBAN!$C$2:$O$255,9,FALSE)),"")),
      IF(AB84="","",MID(AB84,VLOOKUP(OFFSET(U84,0,3), IBAN!$A$3:$O$255,10,FALSE), VLOOKUP(OFFSET(U84,0,3), IBAN!$A$3:$O$255,11,FALSE)))),
  IFERROR(MID(UPPER(CLEAN(SUBSTITUTE(SUBSTITUTE(SUBSTITUTE(SUBSTITUTE(SUBSTITUTE(SUBSTITUTE(SUBSTITUTE(SUBSTITUTE(SUBSTITUTE(SUBSTITUTE(OFFSET(U84,0,9)," ",""),"-",""),"–",""),".",""),"/",""),"_",""),"&amp;",""),"+",""),":",""),";",""))),VLOOKUP(OFFSET(U84,0,3),IBAN!$A$3:$W$255,22,FALSE),VLOOKUP(OFFSET(U84,0,3),IBAN!$A$3:$W$255,23,FALSE)),
        UPPER(CLEAN(SUBSTITUTE(SUBSTITUTE(SUBSTITUTE(SUBSTITUTE(SUBSTITUTE(SUBSTITUTE(SUBSTITUTE(SUBSTITUTE(SUBSTITUTE(SUBSTITUTE(OFFSET(U84,0,9)," ",""),"-",""),"–",""),".",""),"/",""),"_",""),"&amp;",""),"+",""),":",""),";",""))))),
""))</f>
        <v/>
      </c>
      <c r="BI84" s="152" t="str">
        <f t="shared" ca="1" si="30"/>
        <v/>
      </c>
      <c r="BJ84" s="152" t="str">
        <f t="shared" ca="1" si="31"/>
        <v/>
      </c>
      <c r="BK84" s="150"/>
      <c r="BL84" s="152" t="str">
        <f t="shared" ca="1" si="32"/>
        <v/>
      </c>
      <c r="BM84" s="152"/>
      <c r="BN84" s="136"/>
      <c r="BO84" s="136"/>
      <c r="BP84" s="152"/>
      <c r="BQ84" s="136"/>
      <c r="BR84" s="136" t="str">
        <f t="shared" ca="1" si="20"/>
        <v/>
      </c>
      <c r="BS84" s="136"/>
      <c r="BT84" s="136"/>
      <c r="BU84" s="136"/>
      <c r="BV84" s="210"/>
      <c r="BW84" s="153"/>
      <c r="BX84" s="153"/>
      <c r="BY84" s="136"/>
      <c r="BZ84" s="136"/>
      <c r="CA84" s="136"/>
      <c r="CB84" s="136"/>
      <c r="CC84" s="136" t="str">
        <f t="shared" ca="1" si="21"/>
        <v/>
      </c>
      <c r="CD84" s="136" t="str">
        <f t="shared" ca="1" si="22"/>
        <v/>
      </c>
      <c r="CE84" s="210"/>
      <c r="CF84" s="136" t="str">
        <f t="shared" ca="1" si="33"/>
        <v/>
      </c>
      <c r="CG84" s="136" t="str">
        <f t="shared" ca="1" si="34"/>
        <v/>
      </c>
      <c r="CH84" s="136"/>
      <c r="CI84" s="526" t="str">
        <f ca="1">IF(AA84="","",IFERROR(IF(VLOOKUP(LEFT(AA84,2),IBAN!$C$2:$O$255,13,FALSE)=LEN(AA84),IF(MOD(CONCATENATE(MOD(CONCATENATE(MOD(CONCATENATE(MOD(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84, LEN(AA84) - 4) &amp; LEFT(AA84,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84, LEN(AA84) - 4) &amp; LEFT(AA84,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84, LEN(AA84) - 4) &amp; LEFT(AA84,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84, LEN(AA84) - 4) &amp; LEFT(AA84, 4)),"A",10),"B",11),"C",12),"D",13),"E",14),"F",15),"G",16),"H",17),"I",18),"J",19),"K",20),"L",21),"M",22),"N",23),"O",24),"P",25),"Q",26),"R",27),"S",28),"T",29),"U",30),"V",31),"W",32),"X",33),"Y",34),"Z",35),39,12)),97)=1,"GOOD","BAD"),"Length incorrect"),"BAD"))</f>
        <v/>
      </c>
      <c r="CJ84" s="526" t="str">
        <f ca="1">IF(OR(AA84="",OFFSET(U84,0,3)=""),"",IF(SUMPRODUCT(--(ISNUMBER(SEARCH(Colonies,OFFSET(U84,0,3))))),"",IFERROR(IF(INDEX(IBAN!$A$3:$A$255,MATCH(LEFT(AA84,2),IBAN!$C$3:$C$255,0))=OFFSET(U84,0,3),"GOOD","BAD"),"BAD")))</f>
        <v/>
      </c>
      <c r="CK84" s="526" t="str">
        <f ca="1">IF(AB84="","",IFERROR(IF(VLOOKUP(OFFSET(U84,0,3),IBAN!$A$2:$N$255,14,FALSE)="","no criteria",IF(VLOOKUP(OFFSET(U84,0,3),IBAN!$A$2:$N$255,14,FALSE)=LEN(AB84),"GOOD",IF(OR(CO84="GOOD",CP84="GOOD"),"GOOD","BAD"))),""))</f>
        <v/>
      </c>
      <c r="CL84" s="527" t="str">
        <f ca="1">IF(BA84="","",IFERROR(IF(VLOOKUP(LEFT(BA84,2),IBAN!$C$2:$O$255,13,FALSE)=LEN(BA84),IF(MOD(CONCATENATE(MOD(CONCATENATE(MOD(CONCATENATE(MOD(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84, LEN(BA84) - 4) &amp; LEFT(BA84,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84, LEN(BA84) - 4) &amp; LEFT(BA84,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84, LEN(BA84) - 4) &amp; LEFT(BA84,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84, LEN(BA84) - 4) &amp; LEFT(BA84, 4)),"A",10),"B",11),"C",12),"D",13),"E",14),"F",15),"G",16),"H",17),"I",18),"J",19),"K",20),"L",21),"M",22),"N",23),"O",24),"P",25),"Q",26),"R",27),"S",28),"T",29),"U",30),"V",31),"W",32),"X",33),"Y",34),"Z",35),39,12)),97)=1,"GOOD","BAD"),"BAD"),"BAD"))</f>
        <v/>
      </c>
      <c r="CM84" s="527" t="str">
        <f ca="1">IF(OR(BA84="",AZ84=""),"",IF(SUMPRODUCT(--(ISNUMBER(SEARCH(Colonies,AZ84)))),"",IFERROR(IF(INDEX(IBAN!$A$3:$A$255,MATCH(LEFT(BA84,2),IBAN!$C$3:$C$255,0))=AZ84,"GOOD","BAD"),"BAD")))</f>
        <v/>
      </c>
      <c r="CN84" s="527" t="str">
        <f ca="1">IF(BB84="","",IFERROR(IF(VLOOKUP(AZ84,IBAN!$A$2:$N$255,14,FALSE)="","no criteria",IF(VLOOKUP(AZ84,IBAN!$A$2:$N$255,14,FALSE)=LEN(BB84),"GOOD","BAD")),""))</f>
        <v/>
      </c>
      <c r="CO84" s="526" t="str">
        <f t="shared" ca="1" si="35"/>
        <v/>
      </c>
      <c r="CP84" s="526" t="str">
        <f t="shared" ca="1" si="36"/>
        <v/>
      </c>
      <c r="CQ84" s="346"/>
      <c r="CR84" s="539"/>
    </row>
    <row r="85" spans="1:96" s="541" customFormat="1" x14ac:dyDescent="0.2">
      <c r="A85" s="534"/>
      <c r="B85" s="534"/>
      <c r="C85" s="534"/>
      <c r="D85" s="534"/>
      <c r="E85" s="534"/>
      <c r="F85" s="534"/>
      <c r="G85" s="155"/>
      <c r="H85" s="141" t="str">
        <f>IF('Supplier Details'!I85="","",'Supplier Details'!I85)</f>
        <v/>
      </c>
      <c r="I85" s="141"/>
      <c r="J85" s="142" t="str">
        <f>IF('Supplier Details'!K85="","",'Supplier Details'!K85)</f>
        <v/>
      </c>
      <c r="K85" s="143" t="str">
        <f ca="1">IF(OFFSET('Supplier Details'!J85,0,2)="","",UPPER(OFFSET('Supplier Details'!J85,0,2)))</f>
        <v/>
      </c>
      <c r="L85" s="142" t="str">
        <f ca="1">IF(OFFSET('Supplier Details'!J85,0,3)="","",OFFSET('Supplier Details'!J85,0,3))</f>
        <v/>
      </c>
      <c r="M85" s="341"/>
      <c r="N85" s="141"/>
      <c r="O85" s="142" t="str">
        <f>IF('Supplier Details'!Y85="","",'Supplier Details'!Y85)</f>
        <v/>
      </c>
      <c r="P85" s="129" t="str">
        <f ca="1">IF(OFFSET('Supplier Details'!X85,0,4)="","",OFFSET('Supplier Details'!X85,0,4))</f>
        <v/>
      </c>
      <c r="Q85" s="129" t="str">
        <f>IF('Supplier Details'!V85="","",'Supplier Details'!V85)</f>
        <v/>
      </c>
      <c r="R85" s="129" t="str">
        <f ca="1">IF(OFFSET('Supplier Details'!X85,0,6)="","",OFFSET('Supplier Details'!X85,0,6))</f>
        <v/>
      </c>
      <c r="S85" s="144" t="str">
        <f>IF('Supplier Details'!AA85="","",'Supplier Details'!AA85)</f>
        <v/>
      </c>
      <c r="T85" s="341"/>
      <c r="U85" s="145"/>
      <c r="V85" s="149"/>
      <c r="W85" s="149"/>
      <c r="X85" s="129" t="str">
        <f t="shared" ca="1" si="23"/>
        <v/>
      </c>
      <c r="Y85" s="147"/>
      <c r="Z85" s="147" t="str">
        <f ca="1">IF(AA85="","",IFERROR(IF(VLOOKUP(LEFT(AA85,2),IBAN!$C$2:$O$255,13,FALSE)=LEN(AA85),IFERROR(MID(AA85,VLOOKUP(LEFT(AA85,2),IBAN!$C$2:$O$255,11,FALSE),VLOOKUP(LEFT(AA85,2),IBAN!$C$2:$O$255,12,FALSE)),""),""),"IBAN is incorrect"))</f>
        <v/>
      </c>
      <c r="AA85" s="152" t="str">
        <f t="shared" ca="1" si="24"/>
        <v/>
      </c>
      <c r="AB85" s="152" t="str">
        <f t="shared" ca="1" si="25"/>
        <v/>
      </c>
      <c r="AC85" s="143"/>
      <c r="AD85" s="342" t="str">
        <f ca="1">IF(OFFSET(U85,0,3)="","",IFERROR(IF(VLOOKUP(OFFSET(U85,0,3),IBAN!$A$3:$S$255,19,FALSE)="Y",CONCATENATE(BG85,BH85),IF(VLOOKUP(OFFSET(U85,0,3),IBAN!$A$3:$X$255,24,FALSE)="","",VLOOKUP(OFFSET(U85,0,3),IBAN!$A$3:$X$255,24,FALSE))),""))</f>
        <v/>
      </c>
      <c r="AE85" s="143"/>
      <c r="AF85" s="143"/>
      <c r="AG85" s="147"/>
      <c r="AH85" s="149"/>
      <c r="AI85" s="145" t="str">
        <f>IF('Supplier Details'!AS85="","",'Supplier Details'!AS85)</f>
        <v/>
      </c>
      <c r="AJ85" s="145"/>
      <c r="AK85" s="343" t="str">
        <f ca="1">IFERROR(IF(OFFSET(U85,0,3)="","",IF(ISBLANK(VLOOKUP(OFFSET(U85,0,3),IBAN!$A$3:$AC$255,27,FALSE)),"",VLOOKUP(OFFSET(U85,0,3),IBAN!$A$3:$AC$255,27,FALSE))),"")</f>
        <v/>
      </c>
      <c r="AL85" s="147" t="str">
        <f ca="1">IFERROR(IF(OFFSET(U85,0,3)="","",IF(ISBLANK(VLOOKUP(OFFSET(U85,0,3),IBAN!$A$3:$AC$255,28,FALSE)),"",VLOOKUP(OFFSET(U85,0,3),IBAN!$A$3:$AC$255,28,FALSE))),"")</f>
        <v/>
      </c>
      <c r="AM85" s="143"/>
      <c r="AN85" s="147"/>
      <c r="AO85" s="147"/>
      <c r="AP85" s="344" t="str">
        <f ca="1">IF(AA85="","",IFERROR(MID(AA85,VLOOKUP(LEFT(AA85,2),IBAN!$C$2:$Q$255,14,FALSE),VLOOKUP(LEFT(AA85,2),IBAN!$C$2:$Q$255,15,FALSE)),""))</f>
        <v/>
      </c>
      <c r="AQ85" s="150"/>
      <c r="AR85" s="151"/>
      <c r="AS85" s="344"/>
      <c r="AT85" s="152" t="str">
        <f t="shared" ca="1" si="26"/>
        <v/>
      </c>
      <c r="AU85" s="152" t="str">
        <f t="shared" ca="1" si="27"/>
        <v/>
      </c>
      <c r="AV85" s="136"/>
      <c r="AW85" s="210"/>
      <c r="AX85" s="150" t="str">
        <f t="shared" si="28"/>
        <v/>
      </c>
      <c r="AY85" s="344"/>
      <c r="AZ85" s="136" t="str">
        <f ca="1">IF(OFFSET(AZ85,0,-12)="","",IFERROR(VLOOKUP(MID(OFFSET(AZ85,0,-12),5,2),Lists!$A$3:$B$256,2,FALSE),"incorrect Swift/BIC"))</f>
        <v/>
      </c>
      <c r="BA85" s="152" t="str">
        <f ca="1">IF(COUNTIF(Lists!A76:A327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85,0,-12),CHAR(32),""),CHAR(33),""),CHAR(34),""),CHAR(35),""),CHAR(36),""),CHAR(37),""),CHAR(38),""),CHAR(39),""),CHAR(40),""),CHAR(41),""),CHAR(42),""),CHAR(43),""),CHAR(44),""),CHAR(45),""),CHAR(46),""),CHAR(47),""),CHAR(58),""),CHAR(59),""),CHAR(60),""),CHAR(61),""),CHAR(62),""),CHAR(63),""),CHAR(64),""),CHAR(91),""),CHAR(92),""),CHAR(93),""),CHAR(94),""),CHAR(95),""),CHAR(96),""),CHAR(123),""),CHAR(124),""),CHAR(125),""),CHAR(126),""),CHAR(150),""),CHAR(160),""))),"")</f>
        <v/>
      </c>
      <c r="BB85" s="152" t="str">
        <f ca="1">IF(BA85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85,0,-13),CHAR(32),""),CHAR(33),""),CHAR(34),""),CHAR(35),""),CHAR(36),""),CHAR(37),""),CHAR(38),""),CHAR(39),""),CHAR(40),""),CHAR(41),""),CHAR(42),""),CHAR(43),""),CHAR(44),""),CHAR(45),""),CHAR(46),""),CHAR(47),""),CHAR(58),""),CHAR(59),""),CHAR(60),""),CHAR(61),""),CHAR(62),""),CHAR(63),""),CHAR(64),""),CHAR(91),""),CHAR(92),""),CHAR(93),""),CHAR(94),""),CHAR(95),""),CHAR(96),""),CHAR(123),""),CHAR(124),""),CHAR(125),""),CHAR(126),""),CHAR(150),""),CHAR(160),""))),
IFERROR(IF(VLOOKUP(LEFT(BA85,2),IBAN!$C$2:$O$255,13,FALSE)=LEN(BA85),IFERROR(MID(BA85,VLOOKUP(LEFT(BA85,2),IBAN!$C$2:$O$255,11,FALSE),VLOOKUP(LEFT(BA85,2),IBAN!$C$2:$O$255,12,FALSE)),""),"IBAN is incorrect"),"IBAN is incorrect"))</f>
        <v/>
      </c>
      <c r="BC85" s="210"/>
      <c r="BD85" s="136"/>
      <c r="BE85" s="136"/>
      <c r="BF85" s="152" t="str">
        <f t="shared" ca="1" si="29"/>
        <v/>
      </c>
      <c r="BG85" s="345" t="str">
        <f ca="1">IF(OFFSET(U85,0,3)="","",IFERROR(
IF(VLOOKUP(OFFSET(U85,0,3),IBAN!$A$3:$S$255,19,FALSE)="Y",
  IF(VLOOKUP(OFFSET(U85,0,3),IBAN!$A$3:$C$255,2,FALSE)="Y",
      IF(AA85="","",IF(VLOOKUP(LEFT(AA85,2),IBAN!$C$2:$O$255,13,FALSE)=LEN(AA85),MID(AA85,VLOOKUP(LEFT(AA85,2),IBAN!$C$2:$O$255,6,FALSE),VLOOKUP(LEFT(AA85,2),IBAN!$C$2:$O$255,7,FALSE)),"IBAN is incorrect")),
      IF(AB85="","",MID(AB85,VLOOKUP(OFFSET(U85,0,3), IBAN!$A$3:$O$255,8,FALSE), VLOOKUP(OFFSET(U85,0,3), IBAN!$A$3:$O$255,9,FALSE)))),
  MID(UPPER(CLEAN(SUBSTITUTE(SUBSTITUTE(SUBSTITUTE(SUBSTITUTE(SUBSTITUTE(SUBSTITUTE(SUBSTITUTE(SUBSTITUTE(SUBSTITUTE(SUBSTITUTE(OFFSET(U85,0,9)," ",""),"-",""),"–",""),".",""),"/",""),"_",""),"&amp;",""),"+",""),":",""),";",""))),VLOOKUP(OFFSET(U85,0,3),IBAN!$A$3:$W$255,20,FALSE),VLOOKUP(OFFSET(U85,0,3),IBAN!$A$3:$W$255,21,FALSE))),
""))</f>
        <v/>
      </c>
      <c r="BH85" s="152" t="str">
        <f ca="1">IF(OFFSET(U85,0,3)="","",IFERROR(
IF(VLOOKUP(OFFSET(U85,0,3),IBAN!$A$3:$S$255,19,FALSE)="Y",
  IF(VLOOKUP(OFFSET(U85,0,3),IBAN!$A$3:$C$255,2,FALSE)="Y",
      IF(AA85="","",IF(VLOOKUP(LEFT(AA85,2),IBAN!$C$2:$O$255,13,FALSE)=LEN(AA85),MID(AA85,VLOOKUP(LEFT(AA85,2),IBAN!$C$2:$O$255,8,FALSE),VLOOKUP(LEFT(AA85,2),IBAN!$C$2:$O$255,9,FALSE)),"")),
      IF(AB85="","",MID(AB85,VLOOKUP(OFFSET(U85,0,3), IBAN!$A$3:$O$255,10,FALSE), VLOOKUP(OFFSET(U85,0,3), IBAN!$A$3:$O$255,11,FALSE)))),
  IFERROR(MID(UPPER(CLEAN(SUBSTITUTE(SUBSTITUTE(SUBSTITUTE(SUBSTITUTE(SUBSTITUTE(SUBSTITUTE(SUBSTITUTE(SUBSTITUTE(SUBSTITUTE(SUBSTITUTE(OFFSET(U85,0,9)," ",""),"-",""),"–",""),".",""),"/",""),"_",""),"&amp;",""),"+",""),":",""),";",""))),VLOOKUP(OFFSET(U85,0,3),IBAN!$A$3:$W$255,22,FALSE),VLOOKUP(OFFSET(U85,0,3),IBAN!$A$3:$W$255,23,FALSE)),
        UPPER(CLEAN(SUBSTITUTE(SUBSTITUTE(SUBSTITUTE(SUBSTITUTE(SUBSTITUTE(SUBSTITUTE(SUBSTITUTE(SUBSTITUTE(SUBSTITUTE(SUBSTITUTE(OFFSET(U85,0,9)," ",""),"-",""),"–",""),".",""),"/",""),"_",""),"&amp;",""),"+",""),":",""),";",""))))),
""))</f>
        <v/>
      </c>
      <c r="BI85" s="152" t="str">
        <f t="shared" ca="1" si="30"/>
        <v/>
      </c>
      <c r="BJ85" s="152" t="str">
        <f t="shared" ca="1" si="31"/>
        <v/>
      </c>
      <c r="BK85" s="150"/>
      <c r="BL85" s="152" t="str">
        <f t="shared" ca="1" si="32"/>
        <v/>
      </c>
      <c r="BM85" s="152"/>
      <c r="BN85" s="136"/>
      <c r="BO85" s="136"/>
      <c r="BP85" s="152"/>
      <c r="BQ85" s="136"/>
      <c r="BR85" s="136" t="str">
        <f t="shared" ca="1" si="20"/>
        <v/>
      </c>
      <c r="BS85" s="136"/>
      <c r="BT85" s="136"/>
      <c r="BU85" s="136"/>
      <c r="BV85" s="210"/>
      <c r="BW85" s="153"/>
      <c r="BX85" s="153"/>
      <c r="BY85" s="136"/>
      <c r="BZ85" s="136"/>
      <c r="CA85" s="136"/>
      <c r="CB85" s="136"/>
      <c r="CC85" s="136" t="str">
        <f t="shared" ca="1" si="21"/>
        <v/>
      </c>
      <c r="CD85" s="136" t="str">
        <f t="shared" ca="1" si="22"/>
        <v/>
      </c>
      <c r="CE85" s="210"/>
      <c r="CF85" s="136" t="str">
        <f t="shared" ca="1" si="33"/>
        <v/>
      </c>
      <c r="CG85" s="136" t="str">
        <f t="shared" ca="1" si="34"/>
        <v/>
      </c>
      <c r="CH85" s="136"/>
      <c r="CI85" s="526" t="str">
        <f ca="1">IF(AA85="","",IFERROR(IF(VLOOKUP(LEFT(AA85,2),IBAN!$C$2:$O$255,13,FALSE)=LEN(AA85),IF(MOD(CONCATENATE(MOD(CONCATENATE(MOD(CONCATENATE(MOD(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85, LEN(AA85) - 4) &amp; LEFT(AA85,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85, LEN(AA85) - 4) &amp; LEFT(AA85,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85, LEN(AA85) - 4) &amp; LEFT(AA85,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85, LEN(AA85) - 4) &amp; LEFT(AA85, 4)),"A",10),"B",11),"C",12),"D",13),"E",14),"F",15),"G",16),"H",17),"I",18),"J",19),"K",20),"L",21),"M",22),"N",23),"O",24),"P",25),"Q",26),"R",27),"S",28),"T",29),"U",30),"V",31),"W",32),"X",33),"Y",34),"Z",35),39,12)),97)=1,"GOOD","BAD"),"Length incorrect"),"BAD"))</f>
        <v/>
      </c>
      <c r="CJ85" s="526" t="str">
        <f ca="1">IF(OR(AA85="",OFFSET(U85,0,3)=""),"",IF(SUMPRODUCT(--(ISNUMBER(SEARCH(Colonies,OFFSET(U85,0,3))))),"",IFERROR(IF(INDEX(IBAN!$A$3:$A$255,MATCH(LEFT(AA85,2),IBAN!$C$3:$C$255,0))=OFFSET(U85,0,3),"GOOD","BAD"),"BAD")))</f>
        <v/>
      </c>
      <c r="CK85" s="526" t="str">
        <f ca="1">IF(AB85="","",IFERROR(IF(VLOOKUP(OFFSET(U85,0,3),IBAN!$A$2:$N$255,14,FALSE)="","no criteria",IF(VLOOKUP(OFFSET(U85,0,3),IBAN!$A$2:$N$255,14,FALSE)=LEN(AB85),"GOOD",IF(OR(CO85="GOOD",CP85="GOOD"),"GOOD","BAD"))),""))</f>
        <v/>
      </c>
      <c r="CL85" s="527" t="str">
        <f ca="1">IF(BA85="","",IFERROR(IF(VLOOKUP(LEFT(BA85,2),IBAN!$C$2:$O$255,13,FALSE)=LEN(BA85),IF(MOD(CONCATENATE(MOD(CONCATENATE(MOD(CONCATENATE(MOD(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85, LEN(BA85) - 4) &amp; LEFT(BA85,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85, LEN(BA85) - 4) &amp; LEFT(BA85,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85, LEN(BA85) - 4) &amp; LEFT(BA85,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85, LEN(BA85) - 4) &amp; LEFT(BA85, 4)),"A",10),"B",11),"C",12),"D",13),"E",14),"F",15),"G",16),"H",17),"I",18),"J",19),"K",20),"L",21),"M",22),"N",23),"O",24),"P",25),"Q",26),"R",27),"S",28),"T",29),"U",30),"V",31),"W",32),"X",33),"Y",34),"Z",35),39,12)),97)=1,"GOOD","BAD"),"BAD"),"BAD"))</f>
        <v/>
      </c>
      <c r="CM85" s="527" t="str">
        <f ca="1">IF(OR(BA85="",AZ85=""),"",IF(SUMPRODUCT(--(ISNUMBER(SEARCH(Colonies,AZ85)))),"",IFERROR(IF(INDEX(IBAN!$A$3:$A$255,MATCH(LEFT(BA85,2),IBAN!$C$3:$C$255,0))=AZ85,"GOOD","BAD"),"BAD")))</f>
        <v/>
      </c>
      <c r="CN85" s="527" t="str">
        <f ca="1">IF(BB85="","",IFERROR(IF(VLOOKUP(AZ85,IBAN!$A$2:$N$255,14,FALSE)="","no criteria",IF(VLOOKUP(AZ85,IBAN!$A$2:$N$255,14,FALSE)=LEN(BB85),"GOOD","BAD")),""))</f>
        <v/>
      </c>
      <c r="CO85" s="526" t="str">
        <f t="shared" ca="1" si="35"/>
        <v/>
      </c>
      <c r="CP85" s="526" t="str">
        <f t="shared" ca="1" si="36"/>
        <v/>
      </c>
      <c r="CQ85" s="346"/>
      <c r="CR85" s="539"/>
    </row>
    <row r="86" spans="1:96" s="541" customFormat="1" x14ac:dyDescent="0.2">
      <c r="A86" s="534"/>
      <c r="B86" s="534"/>
      <c r="C86" s="534"/>
      <c r="D86" s="534"/>
      <c r="E86" s="534"/>
      <c r="F86" s="534"/>
      <c r="G86" s="155"/>
      <c r="H86" s="141" t="str">
        <f>IF('Supplier Details'!I86="","",'Supplier Details'!I86)</f>
        <v/>
      </c>
      <c r="I86" s="141"/>
      <c r="J86" s="142" t="str">
        <f>IF('Supplier Details'!K86="","",'Supplier Details'!K86)</f>
        <v/>
      </c>
      <c r="K86" s="143" t="str">
        <f ca="1">IF(OFFSET('Supplier Details'!J86,0,2)="","",UPPER(OFFSET('Supplier Details'!J86,0,2)))</f>
        <v/>
      </c>
      <c r="L86" s="142" t="str">
        <f ca="1">IF(OFFSET('Supplier Details'!J86,0,3)="","",OFFSET('Supplier Details'!J86,0,3))</f>
        <v/>
      </c>
      <c r="M86" s="341"/>
      <c r="N86" s="141"/>
      <c r="O86" s="142" t="str">
        <f>IF('Supplier Details'!Y86="","",'Supplier Details'!Y86)</f>
        <v/>
      </c>
      <c r="P86" s="129" t="str">
        <f ca="1">IF(OFFSET('Supplier Details'!X86,0,4)="","",OFFSET('Supplier Details'!X86,0,4))</f>
        <v/>
      </c>
      <c r="Q86" s="129" t="str">
        <f>IF('Supplier Details'!V86="","",'Supplier Details'!V86)</f>
        <v/>
      </c>
      <c r="R86" s="129" t="str">
        <f ca="1">IF(OFFSET('Supplier Details'!X86,0,6)="","",OFFSET('Supplier Details'!X86,0,6))</f>
        <v/>
      </c>
      <c r="S86" s="144" t="str">
        <f>IF('Supplier Details'!AA86="","",'Supplier Details'!AA86)</f>
        <v/>
      </c>
      <c r="T86" s="341"/>
      <c r="U86" s="145"/>
      <c r="V86" s="149"/>
      <c r="W86" s="149"/>
      <c r="X86" s="129" t="str">
        <f t="shared" ca="1" si="23"/>
        <v/>
      </c>
      <c r="Y86" s="147"/>
      <c r="Z86" s="147" t="str">
        <f ca="1">IF(AA86="","",IFERROR(IF(VLOOKUP(LEFT(AA86,2),IBAN!$C$2:$O$255,13,FALSE)=LEN(AA86),IFERROR(MID(AA86,VLOOKUP(LEFT(AA86,2),IBAN!$C$2:$O$255,11,FALSE),VLOOKUP(LEFT(AA86,2),IBAN!$C$2:$O$255,12,FALSE)),""),""),"IBAN is incorrect"))</f>
        <v/>
      </c>
      <c r="AA86" s="152" t="str">
        <f t="shared" ca="1" si="24"/>
        <v/>
      </c>
      <c r="AB86" s="152" t="str">
        <f t="shared" ca="1" si="25"/>
        <v/>
      </c>
      <c r="AC86" s="143"/>
      <c r="AD86" s="342" t="str">
        <f ca="1">IF(OFFSET(U86,0,3)="","",IFERROR(IF(VLOOKUP(OFFSET(U86,0,3),IBAN!$A$3:$S$255,19,FALSE)="Y",CONCATENATE(BG86,BH86),IF(VLOOKUP(OFFSET(U86,0,3),IBAN!$A$3:$X$255,24,FALSE)="","",VLOOKUP(OFFSET(U86,0,3),IBAN!$A$3:$X$255,24,FALSE))),""))</f>
        <v/>
      </c>
      <c r="AE86" s="143"/>
      <c r="AF86" s="143"/>
      <c r="AG86" s="147"/>
      <c r="AH86" s="149"/>
      <c r="AI86" s="145" t="str">
        <f>IF('Supplier Details'!AS86="","",'Supplier Details'!AS86)</f>
        <v/>
      </c>
      <c r="AJ86" s="145"/>
      <c r="AK86" s="343" t="str">
        <f ca="1">IFERROR(IF(OFFSET(U86,0,3)="","",IF(ISBLANK(VLOOKUP(OFFSET(U86,0,3),IBAN!$A$3:$AC$255,27,FALSE)),"",VLOOKUP(OFFSET(U86,0,3),IBAN!$A$3:$AC$255,27,FALSE))),"")</f>
        <v/>
      </c>
      <c r="AL86" s="147" t="str">
        <f ca="1">IFERROR(IF(OFFSET(U86,0,3)="","",IF(ISBLANK(VLOOKUP(OFFSET(U86,0,3),IBAN!$A$3:$AC$255,28,FALSE)),"",VLOOKUP(OFFSET(U86,0,3),IBAN!$A$3:$AC$255,28,FALSE))),"")</f>
        <v/>
      </c>
      <c r="AM86" s="143"/>
      <c r="AN86" s="147"/>
      <c r="AO86" s="147"/>
      <c r="AP86" s="344" t="str">
        <f ca="1">IF(AA86="","",IFERROR(MID(AA86,VLOOKUP(LEFT(AA86,2),IBAN!$C$2:$Q$255,14,FALSE),VLOOKUP(LEFT(AA86,2),IBAN!$C$2:$Q$255,15,FALSE)),""))</f>
        <v/>
      </c>
      <c r="AQ86" s="150"/>
      <c r="AR86" s="151"/>
      <c r="AS86" s="344"/>
      <c r="AT86" s="152" t="str">
        <f t="shared" ca="1" si="26"/>
        <v/>
      </c>
      <c r="AU86" s="152" t="str">
        <f t="shared" ca="1" si="27"/>
        <v/>
      </c>
      <c r="AV86" s="136"/>
      <c r="AW86" s="210"/>
      <c r="AX86" s="150" t="str">
        <f t="shared" si="28"/>
        <v/>
      </c>
      <c r="AY86" s="344"/>
      <c r="AZ86" s="136" t="str">
        <f ca="1">IF(OFFSET(AZ86,0,-12)="","",IFERROR(VLOOKUP(MID(OFFSET(AZ86,0,-12),5,2),Lists!$A$3:$B$256,2,FALSE),"incorrect Swift/BIC"))</f>
        <v/>
      </c>
      <c r="BA86" s="152" t="str">
        <f ca="1">IF(COUNTIF(Lists!A77:A328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86,0,-12),CHAR(32),""),CHAR(33),""),CHAR(34),""),CHAR(35),""),CHAR(36),""),CHAR(37),""),CHAR(38),""),CHAR(39),""),CHAR(40),""),CHAR(41),""),CHAR(42),""),CHAR(43),""),CHAR(44),""),CHAR(45),""),CHAR(46),""),CHAR(47),""),CHAR(58),""),CHAR(59),""),CHAR(60),""),CHAR(61),""),CHAR(62),""),CHAR(63),""),CHAR(64),""),CHAR(91),""),CHAR(92),""),CHAR(93),""),CHAR(94),""),CHAR(95),""),CHAR(96),""),CHAR(123),""),CHAR(124),""),CHAR(125),""),CHAR(126),""),CHAR(150),""),CHAR(160),""))),"")</f>
        <v/>
      </c>
      <c r="BB86" s="152" t="str">
        <f ca="1">IF(BA86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86,0,-13),CHAR(32),""),CHAR(33),""),CHAR(34),""),CHAR(35),""),CHAR(36),""),CHAR(37),""),CHAR(38),""),CHAR(39),""),CHAR(40),""),CHAR(41),""),CHAR(42),""),CHAR(43),""),CHAR(44),""),CHAR(45),""),CHAR(46),""),CHAR(47),""),CHAR(58),""),CHAR(59),""),CHAR(60),""),CHAR(61),""),CHAR(62),""),CHAR(63),""),CHAR(64),""),CHAR(91),""),CHAR(92),""),CHAR(93),""),CHAR(94),""),CHAR(95),""),CHAR(96),""),CHAR(123),""),CHAR(124),""),CHAR(125),""),CHAR(126),""),CHAR(150),""),CHAR(160),""))),
IFERROR(IF(VLOOKUP(LEFT(BA86,2),IBAN!$C$2:$O$255,13,FALSE)=LEN(BA86),IFERROR(MID(BA86,VLOOKUP(LEFT(BA86,2),IBAN!$C$2:$O$255,11,FALSE),VLOOKUP(LEFT(BA86,2),IBAN!$C$2:$O$255,12,FALSE)),""),"IBAN is incorrect"),"IBAN is incorrect"))</f>
        <v/>
      </c>
      <c r="BC86" s="210"/>
      <c r="BD86" s="136"/>
      <c r="BE86" s="136"/>
      <c r="BF86" s="152" t="str">
        <f t="shared" ca="1" si="29"/>
        <v/>
      </c>
      <c r="BG86" s="345" t="str">
        <f ca="1">IF(OFFSET(U86,0,3)="","",IFERROR(
IF(VLOOKUP(OFFSET(U86,0,3),IBAN!$A$3:$S$255,19,FALSE)="Y",
  IF(VLOOKUP(OFFSET(U86,0,3),IBAN!$A$3:$C$255,2,FALSE)="Y",
      IF(AA86="","",IF(VLOOKUP(LEFT(AA86,2),IBAN!$C$2:$O$255,13,FALSE)=LEN(AA86),MID(AA86,VLOOKUP(LEFT(AA86,2),IBAN!$C$2:$O$255,6,FALSE),VLOOKUP(LEFT(AA86,2),IBAN!$C$2:$O$255,7,FALSE)),"IBAN is incorrect")),
      IF(AB86="","",MID(AB86,VLOOKUP(OFFSET(U86,0,3), IBAN!$A$3:$O$255,8,FALSE), VLOOKUP(OFFSET(U86,0,3), IBAN!$A$3:$O$255,9,FALSE)))),
  MID(UPPER(CLEAN(SUBSTITUTE(SUBSTITUTE(SUBSTITUTE(SUBSTITUTE(SUBSTITUTE(SUBSTITUTE(SUBSTITUTE(SUBSTITUTE(SUBSTITUTE(SUBSTITUTE(OFFSET(U86,0,9)," ",""),"-",""),"–",""),".",""),"/",""),"_",""),"&amp;",""),"+",""),":",""),";",""))),VLOOKUP(OFFSET(U86,0,3),IBAN!$A$3:$W$255,20,FALSE),VLOOKUP(OFFSET(U86,0,3),IBAN!$A$3:$W$255,21,FALSE))),
""))</f>
        <v/>
      </c>
      <c r="BH86" s="152" t="str">
        <f ca="1">IF(OFFSET(U86,0,3)="","",IFERROR(
IF(VLOOKUP(OFFSET(U86,0,3),IBAN!$A$3:$S$255,19,FALSE)="Y",
  IF(VLOOKUP(OFFSET(U86,0,3),IBAN!$A$3:$C$255,2,FALSE)="Y",
      IF(AA86="","",IF(VLOOKUP(LEFT(AA86,2),IBAN!$C$2:$O$255,13,FALSE)=LEN(AA86),MID(AA86,VLOOKUP(LEFT(AA86,2),IBAN!$C$2:$O$255,8,FALSE),VLOOKUP(LEFT(AA86,2),IBAN!$C$2:$O$255,9,FALSE)),"")),
      IF(AB86="","",MID(AB86,VLOOKUP(OFFSET(U86,0,3), IBAN!$A$3:$O$255,10,FALSE), VLOOKUP(OFFSET(U86,0,3), IBAN!$A$3:$O$255,11,FALSE)))),
  IFERROR(MID(UPPER(CLEAN(SUBSTITUTE(SUBSTITUTE(SUBSTITUTE(SUBSTITUTE(SUBSTITUTE(SUBSTITUTE(SUBSTITUTE(SUBSTITUTE(SUBSTITUTE(SUBSTITUTE(OFFSET(U86,0,9)," ",""),"-",""),"–",""),".",""),"/",""),"_",""),"&amp;",""),"+",""),":",""),";",""))),VLOOKUP(OFFSET(U86,0,3),IBAN!$A$3:$W$255,22,FALSE),VLOOKUP(OFFSET(U86,0,3),IBAN!$A$3:$W$255,23,FALSE)),
        UPPER(CLEAN(SUBSTITUTE(SUBSTITUTE(SUBSTITUTE(SUBSTITUTE(SUBSTITUTE(SUBSTITUTE(SUBSTITUTE(SUBSTITUTE(SUBSTITUTE(SUBSTITUTE(OFFSET(U86,0,9)," ",""),"-",""),"–",""),".",""),"/",""),"_",""),"&amp;",""),"+",""),":",""),";",""))))),
""))</f>
        <v/>
      </c>
      <c r="BI86" s="152" t="str">
        <f t="shared" ca="1" si="30"/>
        <v/>
      </c>
      <c r="BJ86" s="152" t="str">
        <f t="shared" ca="1" si="31"/>
        <v/>
      </c>
      <c r="BK86" s="150"/>
      <c r="BL86" s="152" t="str">
        <f t="shared" ca="1" si="32"/>
        <v/>
      </c>
      <c r="BM86" s="152"/>
      <c r="BN86" s="136"/>
      <c r="BO86" s="136"/>
      <c r="BP86" s="152"/>
      <c r="BQ86" s="136"/>
      <c r="BR86" s="136" t="str">
        <f t="shared" ca="1" si="20"/>
        <v/>
      </c>
      <c r="BS86" s="136"/>
      <c r="BT86" s="136"/>
      <c r="BU86" s="136"/>
      <c r="BV86" s="210"/>
      <c r="BW86" s="153"/>
      <c r="BX86" s="153"/>
      <c r="BY86" s="136"/>
      <c r="BZ86" s="136"/>
      <c r="CA86" s="136"/>
      <c r="CB86" s="136"/>
      <c r="CC86" s="136" t="str">
        <f t="shared" ca="1" si="21"/>
        <v/>
      </c>
      <c r="CD86" s="136" t="str">
        <f t="shared" ca="1" si="22"/>
        <v/>
      </c>
      <c r="CE86" s="210"/>
      <c r="CF86" s="136" t="str">
        <f t="shared" ca="1" si="33"/>
        <v/>
      </c>
      <c r="CG86" s="136" t="str">
        <f t="shared" ca="1" si="34"/>
        <v/>
      </c>
      <c r="CH86" s="136"/>
      <c r="CI86" s="526" t="str">
        <f ca="1">IF(AA86="","",IFERROR(IF(VLOOKUP(LEFT(AA86,2),IBAN!$C$2:$O$255,13,FALSE)=LEN(AA86),IF(MOD(CONCATENATE(MOD(CONCATENATE(MOD(CONCATENATE(MOD(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86, LEN(AA86) - 4) &amp; LEFT(AA86,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86, LEN(AA86) - 4) &amp; LEFT(AA86,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86, LEN(AA86) - 4) &amp; LEFT(AA86,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86, LEN(AA86) - 4) &amp; LEFT(AA86, 4)),"A",10),"B",11),"C",12),"D",13),"E",14),"F",15),"G",16),"H",17),"I",18),"J",19),"K",20),"L",21),"M",22),"N",23),"O",24),"P",25),"Q",26),"R",27),"S",28),"T",29),"U",30),"V",31),"W",32),"X",33),"Y",34),"Z",35),39,12)),97)=1,"GOOD","BAD"),"Length incorrect"),"BAD"))</f>
        <v/>
      </c>
      <c r="CJ86" s="526" t="str">
        <f ca="1">IF(OR(AA86="",OFFSET(U86,0,3)=""),"",IF(SUMPRODUCT(--(ISNUMBER(SEARCH(Colonies,OFFSET(U86,0,3))))),"",IFERROR(IF(INDEX(IBAN!$A$3:$A$255,MATCH(LEFT(AA86,2),IBAN!$C$3:$C$255,0))=OFFSET(U86,0,3),"GOOD","BAD"),"BAD")))</f>
        <v/>
      </c>
      <c r="CK86" s="526" t="str">
        <f ca="1">IF(AB86="","",IFERROR(IF(VLOOKUP(OFFSET(U86,0,3),IBAN!$A$2:$N$255,14,FALSE)="","no criteria",IF(VLOOKUP(OFFSET(U86,0,3),IBAN!$A$2:$N$255,14,FALSE)=LEN(AB86),"GOOD",IF(OR(CO86="GOOD",CP86="GOOD"),"GOOD","BAD"))),""))</f>
        <v/>
      </c>
      <c r="CL86" s="527" t="str">
        <f ca="1">IF(BA86="","",IFERROR(IF(VLOOKUP(LEFT(BA86,2),IBAN!$C$2:$O$255,13,FALSE)=LEN(BA86),IF(MOD(CONCATENATE(MOD(CONCATENATE(MOD(CONCATENATE(MOD(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86, LEN(BA86) - 4) &amp; LEFT(BA86,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86, LEN(BA86) - 4) &amp; LEFT(BA86,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86, LEN(BA86) - 4) &amp; LEFT(BA86,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86, LEN(BA86) - 4) &amp; LEFT(BA86, 4)),"A",10),"B",11),"C",12),"D",13),"E",14),"F",15),"G",16),"H",17),"I",18),"J",19),"K",20),"L",21),"M",22),"N",23),"O",24),"P",25),"Q",26),"R",27),"S",28),"T",29),"U",30),"V",31),"W",32),"X",33),"Y",34),"Z",35),39,12)),97)=1,"GOOD","BAD"),"BAD"),"BAD"))</f>
        <v/>
      </c>
      <c r="CM86" s="527" t="str">
        <f ca="1">IF(OR(BA86="",AZ86=""),"",IF(SUMPRODUCT(--(ISNUMBER(SEARCH(Colonies,AZ86)))),"",IFERROR(IF(INDEX(IBAN!$A$3:$A$255,MATCH(LEFT(BA86,2),IBAN!$C$3:$C$255,0))=AZ86,"GOOD","BAD"),"BAD")))</f>
        <v/>
      </c>
      <c r="CN86" s="527" t="str">
        <f ca="1">IF(BB86="","",IFERROR(IF(VLOOKUP(AZ86,IBAN!$A$2:$N$255,14,FALSE)="","no criteria",IF(VLOOKUP(AZ86,IBAN!$A$2:$N$255,14,FALSE)=LEN(BB86),"GOOD","BAD")),""))</f>
        <v/>
      </c>
      <c r="CO86" s="526" t="str">
        <f t="shared" ca="1" si="35"/>
        <v/>
      </c>
      <c r="CP86" s="526" t="str">
        <f t="shared" ca="1" si="36"/>
        <v/>
      </c>
      <c r="CQ86" s="346"/>
      <c r="CR86" s="539"/>
    </row>
    <row r="87" spans="1:96" s="541" customFormat="1" x14ac:dyDescent="0.2">
      <c r="A87" s="534"/>
      <c r="B87" s="534"/>
      <c r="C87" s="534"/>
      <c r="D87" s="534"/>
      <c r="E87" s="534"/>
      <c r="F87" s="534"/>
      <c r="G87" s="155"/>
      <c r="H87" s="141" t="str">
        <f>IF('Supplier Details'!I87="","",'Supplier Details'!I87)</f>
        <v/>
      </c>
      <c r="I87" s="141"/>
      <c r="J87" s="142" t="str">
        <f>IF('Supplier Details'!K87="","",'Supplier Details'!K87)</f>
        <v/>
      </c>
      <c r="K87" s="143" t="str">
        <f ca="1">IF(OFFSET('Supplier Details'!J87,0,2)="","",UPPER(OFFSET('Supplier Details'!J87,0,2)))</f>
        <v/>
      </c>
      <c r="L87" s="142" t="str">
        <f ca="1">IF(OFFSET('Supplier Details'!J87,0,3)="","",OFFSET('Supplier Details'!J87,0,3))</f>
        <v/>
      </c>
      <c r="M87" s="341"/>
      <c r="N87" s="141"/>
      <c r="O87" s="142" t="str">
        <f>IF('Supplier Details'!Y87="","",'Supplier Details'!Y87)</f>
        <v/>
      </c>
      <c r="P87" s="129" t="str">
        <f ca="1">IF(OFFSET('Supplier Details'!X87,0,4)="","",OFFSET('Supplier Details'!X87,0,4))</f>
        <v/>
      </c>
      <c r="Q87" s="129" t="str">
        <f>IF('Supplier Details'!V87="","",'Supplier Details'!V87)</f>
        <v/>
      </c>
      <c r="R87" s="129" t="str">
        <f ca="1">IF(OFFSET('Supplier Details'!X87,0,6)="","",OFFSET('Supplier Details'!X87,0,6))</f>
        <v/>
      </c>
      <c r="S87" s="144" t="str">
        <f>IF('Supplier Details'!AA87="","",'Supplier Details'!AA87)</f>
        <v/>
      </c>
      <c r="T87" s="341"/>
      <c r="U87" s="145"/>
      <c r="V87" s="149"/>
      <c r="W87" s="149"/>
      <c r="X87" s="129" t="str">
        <f t="shared" ca="1" si="23"/>
        <v/>
      </c>
      <c r="Y87" s="147"/>
      <c r="Z87" s="147" t="str">
        <f ca="1">IF(AA87="","",IFERROR(IF(VLOOKUP(LEFT(AA87,2),IBAN!$C$2:$O$255,13,FALSE)=LEN(AA87),IFERROR(MID(AA87,VLOOKUP(LEFT(AA87,2),IBAN!$C$2:$O$255,11,FALSE),VLOOKUP(LEFT(AA87,2),IBAN!$C$2:$O$255,12,FALSE)),""),""),"IBAN is incorrect"))</f>
        <v/>
      </c>
      <c r="AA87" s="152" t="str">
        <f t="shared" ca="1" si="24"/>
        <v/>
      </c>
      <c r="AB87" s="152" t="str">
        <f t="shared" ca="1" si="25"/>
        <v/>
      </c>
      <c r="AC87" s="143"/>
      <c r="AD87" s="342" t="str">
        <f ca="1">IF(OFFSET(U87,0,3)="","",IFERROR(IF(VLOOKUP(OFFSET(U87,0,3),IBAN!$A$3:$S$255,19,FALSE)="Y",CONCATENATE(BG87,BH87),IF(VLOOKUP(OFFSET(U87,0,3),IBAN!$A$3:$X$255,24,FALSE)="","",VLOOKUP(OFFSET(U87,0,3),IBAN!$A$3:$X$255,24,FALSE))),""))</f>
        <v/>
      </c>
      <c r="AE87" s="143"/>
      <c r="AF87" s="143"/>
      <c r="AG87" s="147"/>
      <c r="AH87" s="149"/>
      <c r="AI87" s="145" t="str">
        <f>IF('Supplier Details'!AS87="","",'Supplier Details'!AS87)</f>
        <v/>
      </c>
      <c r="AJ87" s="145"/>
      <c r="AK87" s="343" t="str">
        <f ca="1">IFERROR(IF(OFFSET(U87,0,3)="","",IF(ISBLANK(VLOOKUP(OFFSET(U87,0,3),IBAN!$A$3:$AC$255,27,FALSE)),"",VLOOKUP(OFFSET(U87,0,3),IBAN!$A$3:$AC$255,27,FALSE))),"")</f>
        <v/>
      </c>
      <c r="AL87" s="147" t="str">
        <f ca="1">IFERROR(IF(OFFSET(U87,0,3)="","",IF(ISBLANK(VLOOKUP(OFFSET(U87,0,3),IBAN!$A$3:$AC$255,28,FALSE)),"",VLOOKUP(OFFSET(U87,0,3),IBAN!$A$3:$AC$255,28,FALSE))),"")</f>
        <v/>
      </c>
      <c r="AM87" s="143"/>
      <c r="AN87" s="147"/>
      <c r="AO87" s="147"/>
      <c r="AP87" s="344" t="str">
        <f ca="1">IF(AA87="","",IFERROR(MID(AA87,VLOOKUP(LEFT(AA87,2),IBAN!$C$2:$Q$255,14,FALSE),VLOOKUP(LEFT(AA87,2),IBAN!$C$2:$Q$255,15,FALSE)),""))</f>
        <v/>
      </c>
      <c r="AQ87" s="150"/>
      <c r="AR87" s="151"/>
      <c r="AS87" s="344"/>
      <c r="AT87" s="152" t="str">
        <f t="shared" ca="1" si="26"/>
        <v/>
      </c>
      <c r="AU87" s="152" t="str">
        <f t="shared" ca="1" si="27"/>
        <v/>
      </c>
      <c r="AV87" s="136"/>
      <c r="AW87" s="210"/>
      <c r="AX87" s="150" t="str">
        <f t="shared" si="28"/>
        <v/>
      </c>
      <c r="AY87" s="344"/>
      <c r="AZ87" s="136" t="str">
        <f ca="1">IF(OFFSET(AZ87,0,-12)="","",IFERROR(VLOOKUP(MID(OFFSET(AZ87,0,-12),5,2),Lists!$A$3:$B$256,2,FALSE),"incorrect Swift/BIC"))</f>
        <v/>
      </c>
      <c r="BA87" s="152" t="str">
        <f ca="1">IF(COUNTIF(Lists!A78:A329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87,0,-12),CHAR(32),""),CHAR(33),""),CHAR(34),""),CHAR(35),""),CHAR(36),""),CHAR(37),""),CHAR(38),""),CHAR(39),""),CHAR(40),""),CHAR(41),""),CHAR(42),""),CHAR(43),""),CHAR(44),""),CHAR(45),""),CHAR(46),""),CHAR(47),""),CHAR(58),""),CHAR(59),""),CHAR(60),""),CHAR(61),""),CHAR(62),""),CHAR(63),""),CHAR(64),""),CHAR(91),""),CHAR(92),""),CHAR(93),""),CHAR(94),""),CHAR(95),""),CHAR(96),""),CHAR(123),""),CHAR(124),""),CHAR(125),""),CHAR(126),""),CHAR(150),""),CHAR(160),""))),"")</f>
        <v/>
      </c>
      <c r="BB87" s="152" t="str">
        <f ca="1">IF(BA87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87,0,-13),CHAR(32),""),CHAR(33),""),CHAR(34),""),CHAR(35),""),CHAR(36),""),CHAR(37),""),CHAR(38),""),CHAR(39),""),CHAR(40),""),CHAR(41),""),CHAR(42),""),CHAR(43),""),CHAR(44),""),CHAR(45),""),CHAR(46),""),CHAR(47),""),CHAR(58),""),CHAR(59),""),CHAR(60),""),CHAR(61),""),CHAR(62),""),CHAR(63),""),CHAR(64),""),CHAR(91),""),CHAR(92),""),CHAR(93),""),CHAR(94),""),CHAR(95),""),CHAR(96),""),CHAR(123),""),CHAR(124),""),CHAR(125),""),CHAR(126),""),CHAR(150),""),CHAR(160),""))),
IFERROR(IF(VLOOKUP(LEFT(BA87,2),IBAN!$C$2:$O$255,13,FALSE)=LEN(BA87),IFERROR(MID(BA87,VLOOKUP(LEFT(BA87,2),IBAN!$C$2:$O$255,11,FALSE),VLOOKUP(LEFT(BA87,2),IBAN!$C$2:$O$255,12,FALSE)),""),"IBAN is incorrect"),"IBAN is incorrect"))</f>
        <v/>
      </c>
      <c r="BC87" s="210"/>
      <c r="BD87" s="136"/>
      <c r="BE87" s="136"/>
      <c r="BF87" s="152" t="str">
        <f t="shared" ca="1" si="29"/>
        <v/>
      </c>
      <c r="BG87" s="345" t="str">
        <f ca="1">IF(OFFSET(U87,0,3)="","",IFERROR(
IF(VLOOKUP(OFFSET(U87,0,3),IBAN!$A$3:$S$255,19,FALSE)="Y",
  IF(VLOOKUP(OFFSET(U87,0,3),IBAN!$A$3:$C$255,2,FALSE)="Y",
      IF(AA87="","",IF(VLOOKUP(LEFT(AA87,2),IBAN!$C$2:$O$255,13,FALSE)=LEN(AA87),MID(AA87,VLOOKUP(LEFT(AA87,2),IBAN!$C$2:$O$255,6,FALSE),VLOOKUP(LEFT(AA87,2),IBAN!$C$2:$O$255,7,FALSE)),"IBAN is incorrect")),
      IF(AB87="","",MID(AB87,VLOOKUP(OFFSET(U87,0,3), IBAN!$A$3:$O$255,8,FALSE), VLOOKUP(OFFSET(U87,0,3), IBAN!$A$3:$O$255,9,FALSE)))),
  MID(UPPER(CLEAN(SUBSTITUTE(SUBSTITUTE(SUBSTITUTE(SUBSTITUTE(SUBSTITUTE(SUBSTITUTE(SUBSTITUTE(SUBSTITUTE(SUBSTITUTE(SUBSTITUTE(OFFSET(U87,0,9)," ",""),"-",""),"–",""),".",""),"/",""),"_",""),"&amp;",""),"+",""),":",""),";",""))),VLOOKUP(OFFSET(U87,0,3),IBAN!$A$3:$W$255,20,FALSE),VLOOKUP(OFFSET(U87,0,3),IBAN!$A$3:$W$255,21,FALSE))),
""))</f>
        <v/>
      </c>
      <c r="BH87" s="152" t="str">
        <f ca="1">IF(OFFSET(U87,0,3)="","",IFERROR(
IF(VLOOKUP(OFFSET(U87,0,3),IBAN!$A$3:$S$255,19,FALSE)="Y",
  IF(VLOOKUP(OFFSET(U87,0,3),IBAN!$A$3:$C$255,2,FALSE)="Y",
      IF(AA87="","",IF(VLOOKUP(LEFT(AA87,2),IBAN!$C$2:$O$255,13,FALSE)=LEN(AA87),MID(AA87,VLOOKUP(LEFT(AA87,2),IBAN!$C$2:$O$255,8,FALSE),VLOOKUP(LEFT(AA87,2),IBAN!$C$2:$O$255,9,FALSE)),"")),
      IF(AB87="","",MID(AB87,VLOOKUP(OFFSET(U87,0,3), IBAN!$A$3:$O$255,10,FALSE), VLOOKUP(OFFSET(U87,0,3), IBAN!$A$3:$O$255,11,FALSE)))),
  IFERROR(MID(UPPER(CLEAN(SUBSTITUTE(SUBSTITUTE(SUBSTITUTE(SUBSTITUTE(SUBSTITUTE(SUBSTITUTE(SUBSTITUTE(SUBSTITUTE(SUBSTITUTE(SUBSTITUTE(OFFSET(U87,0,9)," ",""),"-",""),"–",""),".",""),"/",""),"_",""),"&amp;",""),"+",""),":",""),";",""))),VLOOKUP(OFFSET(U87,0,3),IBAN!$A$3:$W$255,22,FALSE),VLOOKUP(OFFSET(U87,0,3),IBAN!$A$3:$W$255,23,FALSE)),
        UPPER(CLEAN(SUBSTITUTE(SUBSTITUTE(SUBSTITUTE(SUBSTITUTE(SUBSTITUTE(SUBSTITUTE(SUBSTITUTE(SUBSTITUTE(SUBSTITUTE(SUBSTITUTE(OFFSET(U87,0,9)," ",""),"-",""),"–",""),".",""),"/",""),"_",""),"&amp;",""),"+",""),":",""),";",""))))),
""))</f>
        <v/>
      </c>
      <c r="BI87" s="152" t="str">
        <f t="shared" ca="1" si="30"/>
        <v/>
      </c>
      <c r="BJ87" s="152" t="str">
        <f t="shared" ca="1" si="31"/>
        <v/>
      </c>
      <c r="BK87" s="150"/>
      <c r="BL87" s="152" t="str">
        <f t="shared" ca="1" si="32"/>
        <v/>
      </c>
      <c r="BM87" s="152"/>
      <c r="BN87" s="136"/>
      <c r="BO87" s="136"/>
      <c r="BP87" s="152"/>
      <c r="BQ87" s="136"/>
      <c r="BR87" s="136" t="str">
        <f t="shared" ca="1" si="20"/>
        <v/>
      </c>
      <c r="BS87" s="136"/>
      <c r="BT87" s="136"/>
      <c r="BU87" s="136"/>
      <c r="BV87" s="210"/>
      <c r="BW87" s="153"/>
      <c r="BX87" s="153"/>
      <c r="BY87" s="136"/>
      <c r="BZ87" s="136"/>
      <c r="CA87" s="136"/>
      <c r="CB87" s="136"/>
      <c r="CC87" s="136" t="str">
        <f t="shared" ca="1" si="21"/>
        <v/>
      </c>
      <c r="CD87" s="136" t="str">
        <f t="shared" ca="1" si="22"/>
        <v/>
      </c>
      <c r="CE87" s="210"/>
      <c r="CF87" s="136" t="str">
        <f t="shared" ca="1" si="33"/>
        <v/>
      </c>
      <c r="CG87" s="136" t="str">
        <f t="shared" ca="1" si="34"/>
        <v/>
      </c>
      <c r="CH87" s="136"/>
      <c r="CI87" s="526" t="str">
        <f ca="1">IF(AA87="","",IFERROR(IF(VLOOKUP(LEFT(AA87,2),IBAN!$C$2:$O$255,13,FALSE)=LEN(AA87),IF(MOD(CONCATENATE(MOD(CONCATENATE(MOD(CONCATENATE(MOD(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87, LEN(AA87) - 4) &amp; LEFT(AA87,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87, LEN(AA87) - 4) &amp; LEFT(AA87,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87, LEN(AA87) - 4) &amp; LEFT(AA87,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87, LEN(AA87) - 4) &amp; LEFT(AA87, 4)),"A",10),"B",11),"C",12),"D",13),"E",14),"F",15),"G",16),"H",17),"I",18),"J",19),"K",20),"L",21),"M",22),"N",23),"O",24),"P",25),"Q",26),"R",27),"S",28),"T",29),"U",30),"V",31),"W",32),"X",33),"Y",34),"Z",35),39,12)),97)=1,"GOOD","BAD"),"Length incorrect"),"BAD"))</f>
        <v/>
      </c>
      <c r="CJ87" s="526" t="str">
        <f ca="1">IF(OR(AA87="",OFFSET(U87,0,3)=""),"",IF(SUMPRODUCT(--(ISNUMBER(SEARCH(Colonies,OFFSET(U87,0,3))))),"",IFERROR(IF(INDEX(IBAN!$A$3:$A$255,MATCH(LEFT(AA87,2),IBAN!$C$3:$C$255,0))=OFFSET(U87,0,3),"GOOD","BAD"),"BAD")))</f>
        <v/>
      </c>
      <c r="CK87" s="526" t="str">
        <f ca="1">IF(AB87="","",IFERROR(IF(VLOOKUP(OFFSET(U87,0,3),IBAN!$A$2:$N$255,14,FALSE)="","no criteria",IF(VLOOKUP(OFFSET(U87,0,3),IBAN!$A$2:$N$255,14,FALSE)=LEN(AB87),"GOOD",IF(OR(CO87="GOOD",CP87="GOOD"),"GOOD","BAD"))),""))</f>
        <v/>
      </c>
      <c r="CL87" s="527" t="str">
        <f ca="1">IF(BA87="","",IFERROR(IF(VLOOKUP(LEFT(BA87,2),IBAN!$C$2:$O$255,13,FALSE)=LEN(BA87),IF(MOD(CONCATENATE(MOD(CONCATENATE(MOD(CONCATENATE(MOD(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87, LEN(BA87) - 4) &amp; LEFT(BA87,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87, LEN(BA87) - 4) &amp; LEFT(BA87,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87, LEN(BA87) - 4) &amp; LEFT(BA87,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87, LEN(BA87) - 4) &amp; LEFT(BA87, 4)),"A",10),"B",11),"C",12),"D",13),"E",14),"F",15),"G",16),"H",17),"I",18),"J",19),"K",20),"L",21),"M",22),"N",23),"O",24),"P",25),"Q",26),"R",27),"S",28),"T",29),"U",30),"V",31),"W",32),"X",33),"Y",34),"Z",35),39,12)),97)=1,"GOOD","BAD"),"BAD"),"BAD"))</f>
        <v/>
      </c>
      <c r="CM87" s="527" t="str">
        <f ca="1">IF(OR(BA87="",AZ87=""),"",IF(SUMPRODUCT(--(ISNUMBER(SEARCH(Colonies,AZ87)))),"",IFERROR(IF(INDEX(IBAN!$A$3:$A$255,MATCH(LEFT(BA87,2),IBAN!$C$3:$C$255,0))=AZ87,"GOOD","BAD"),"BAD")))</f>
        <v/>
      </c>
      <c r="CN87" s="527" t="str">
        <f ca="1">IF(BB87="","",IFERROR(IF(VLOOKUP(AZ87,IBAN!$A$2:$N$255,14,FALSE)="","no criteria",IF(VLOOKUP(AZ87,IBAN!$A$2:$N$255,14,FALSE)=LEN(BB87),"GOOD","BAD")),""))</f>
        <v/>
      </c>
      <c r="CO87" s="526" t="str">
        <f t="shared" ca="1" si="35"/>
        <v/>
      </c>
      <c r="CP87" s="526" t="str">
        <f t="shared" ca="1" si="36"/>
        <v/>
      </c>
      <c r="CQ87" s="346"/>
      <c r="CR87" s="539"/>
    </row>
    <row r="88" spans="1:96" s="541" customFormat="1" x14ac:dyDescent="0.2">
      <c r="A88" s="534"/>
      <c r="B88" s="534"/>
      <c r="C88" s="534"/>
      <c r="D88" s="534"/>
      <c r="E88" s="534"/>
      <c r="F88" s="534"/>
      <c r="G88" s="155"/>
      <c r="H88" s="141" t="str">
        <f>IF('Supplier Details'!I88="","",'Supplier Details'!I88)</f>
        <v/>
      </c>
      <c r="I88" s="141"/>
      <c r="J88" s="142" t="str">
        <f>IF('Supplier Details'!K88="","",'Supplier Details'!K88)</f>
        <v/>
      </c>
      <c r="K88" s="143" t="str">
        <f ca="1">IF(OFFSET('Supplier Details'!J88,0,2)="","",UPPER(OFFSET('Supplier Details'!J88,0,2)))</f>
        <v/>
      </c>
      <c r="L88" s="142" t="str">
        <f ca="1">IF(OFFSET('Supplier Details'!J88,0,3)="","",OFFSET('Supplier Details'!J88,0,3))</f>
        <v/>
      </c>
      <c r="M88" s="341"/>
      <c r="N88" s="141"/>
      <c r="O88" s="142" t="str">
        <f>IF('Supplier Details'!Y88="","",'Supplier Details'!Y88)</f>
        <v/>
      </c>
      <c r="P88" s="129" t="str">
        <f ca="1">IF(OFFSET('Supplier Details'!X88,0,4)="","",OFFSET('Supplier Details'!X88,0,4))</f>
        <v/>
      </c>
      <c r="Q88" s="129" t="str">
        <f>IF('Supplier Details'!V88="","",'Supplier Details'!V88)</f>
        <v/>
      </c>
      <c r="R88" s="129" t="str">
        <f ca="1">IF(OFFSET('Supplier Details'!X88,0,6)="","",OFFSET('Supplier Details'!X88,0,6))</f>
        <v/>
      </c>
      <c r="S88" s="144" t="str">
        <f>IF('Supplier Details'!AA88="","",'Supplier Details'!AA88)</f>
        <v/>
      </c>
      <c r="T88" s="341"/>
      <c r="U88" s="145"/>
      <c r="V88" s="149"/>
      <c r="W88" s="149"/>
      <c r="X88" s="129" t="str">
        <f t="shared" ca="1" si="23"/>
        <v/>
      </c>
      <c r="Y88" s="147"/>
      <c r="Z88" s="147" t="str">
        <f ca="1">IF(AA88="","",IFERROR(IF(VLOOKUP(LEFT(AA88,2),IBAN!$C$2:$O$255,13,FALSE)=LEN(AA88),IFERROR(MID(AA88,VLOOKUP(LEFT(AA88,2),IBAN!$C$2:$O$255,11,FALSE),VLOOKUP(LEFT(AA88,2),IBAN!$C$2:$O$255,12,FALSE)),""),""),"IBAN is incorrect"))</f>
        <v/>
      </c>
      <c r="AA88" s="152" t="str">
        <f t="shared" ca="1" si="24"/>
        <v/>
      </c>
      <c r="AB88" s="152" t="str">
        <f t="shared" ca="1" si="25"/>
        <v/>
      </c>
      <c r="AC88" s="143"/>
      <c r="AD88" s="342" t="str">
        <f ca="1">IF(OFFSET(U88,0,3)="","",IFERROR(IF(VLOOKUP(OFFSET(U88,0,3),IBAN!$A$3:$S$255,19,FALSE)="Y",CONCATENATE(BG88,BH88),IF(VLOOKUP(OFFSET(U88,0,3),IBAN!$A$3:$X$255,24,FALSE)="","",VLOOKUP(OFFSET(U88,0,3),IBAN!$A$3:$X$255,24,FALSE))),""))</f>
        <v/>
      </c>
      <c r="AE88" s="143"/>
      <c r="AF88" s="143"/>
      <c r="AG88" s="147"/>
      <c r="AH88" s="149"/>
      <c r="AI88" s="145" t="str">
        <f>IF('Supplier Details'!AS88="","",'Supplier Details'!AS88)</f>
        <v/>
      </c>
      <c r="AJ88" s="145"/>
      <c r="AK88" s="343" t="str">
        <f ca="1">IFERROR(IF(OFFSET(U88,0,3)="","",IF(ISBLANK(VLOOKUP(OFFSET(U88,0,3),IBAN!$A$3:$AC$255,27,FALSE)),"",VLOOKUP(OFFSET(U88,0,3),IBAN!$A$3:$AC$255,27,FALSE))),"")</f>
        <v/>
      </c>
      <c r="AL88" s="147" t="str">
        <f ca="1">IFERROR(IF(OFFSET(U88,0,3)="","",IF(ISBLANK(VLOOKUP(OFFSET(U88,0,3),IBAN!$A$3:$AC$255,28,FALSE)),"",VLOOKUP(OFFSET(U88,0,3),IBAN!$A$3:$AC$255,28,FALSE))),"")</f>
        <v/>
      </c>
      <c r="AM88" s="143"/>
      <c r="AN88" s="147"/>
      <c r="AO88" s="147"/>
      <c r="AP88" s="344" t="str">
        <f ca="1">IF(AA88="","",IFERROR(MID(AA88,VLOOKUP(LEFT(AA88,2),IBAN!$C$2:$Q$255,14,FALSE),VLOOKUP(LEFT(AA88,2),IBAN!$C$2:$Q$255,15,FALSE)),""))</f>
        <v/>
      </c>
      <c r="AQ88" s="150"/>
      <c r="AR88" s="151"/>
      <c r="AS88" s="344"/>
      <c r="AT88" s="152" t="str">
        <f t="shared" ca="1" si="26"/>
        <v/>
      </c>
      <c r="AU88" s="152" t="str">
        <f t="shared" ca="1" si="27"/>
        <v/>
      </c>
      <c r="AV88" s="136"/>
      <c r="AW88" s="210"/>
      <c r="AX88" s="150" t="str">
        <f t="shared" si="28"/>
        <v/>
      </c>
      <c r="AY88" s="344"/>
      <c r="AZ88" s="136" t="str">
        <f ca="1">IF(OFFSET(AZ88,0,-12)="","",IFERROR(VLOOKUP(MID(OFFSET(AZ88,0,-12),5,2),Lists!$A$3:$B$256,2,FALSE),"incorrect Swift/BIC"))</f>
        <v/>
      </c>
      <c r="BA88" s="152" t="str">
        <f ca="1">IF(COUNTIF(Lists!A79:A330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88,0,-12),CHAR(32),""),CHAR(33),""),CHAR(34),""),CHAR(35),""),CHAR(36),""),CHAR(37),""),CHAR(38),""),CHAR(39),""),CHAR(40),""),CHAR(41),""),CHAR(42),""),CHAR(43),""),CHAR(44),""),CHAR(45),""),CHAR(46),""),CHAR(47),""),CHAR(58),""),CHAR(59),""),CHAR(60),""),CHAR(61),""),CHAR(62),""),CHAR(63),""),CHAR(64),""),CHAR(91),""),CHAR(92),""),CHAR(93),""),CHAR(94),""),CHAR(95),""),CHAR(96),""),CHAR(123),""),CHAR(124),""),CHAR(125),""),CHAR(126),""),CHAR(150),""),CHAR(160),""))),"")</f>
        <v/>
      </c>
      <c r="BB88" s="152" t="str">
        <f ca="1">IF(BA88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88,0,-13),CHAR(32),""),CHAR(33),""),CHAR(34),""),CHAR(35),""),CHAR(36),""),CHAR(37),""),CHAR(38),""),CHAR(39),""),CHAR(40),""),CHAR(41),""),CHAR(42),""),CHAR(43),""),CHAR(44),""),CHAR(45),""),CHAR(46),""),CHAR(47),""),CHAR(58),""),CHAR(59),""),CHAR(60),""),CHAR(61),""),CHAR(62),""),CHAR(63),""),CHAR(64),""),CHAR(91),""),CHAR(92),""),CHAR(93),""),CHAR(94),""),CHAR(95),""),CHAR(96),""),CHAR(123),""),CHAR(124),""),CHAR(125),""),CHAR(126),""),CHAR(150),""),CHAR(160),""))),
IFERROR(IF(VLOOKUP(LEFT(BA88,2),IBAN!$C$2:$O$255,13,FALSE)=LEN(BA88),IFERROR(MID(BA88,VLOOKUP(LEFT(BA88,2),IBAN!$C$2:$O$255,11,FALSE),VLOOKUP(LEFT(BA88,2),IBAN!$C$2:$O$255,12,FALSE)),""),"IBAN is incorrect"),"IBAN is incorrect"))</f>
        <v/>
      </c>
      <c r="BC88" s="210"/>
      <c r="BD88" s="136"/>
      <c r="BE88" s="136"/>
      <c r="BF88" s="152" t="str">
        <f t="shared" ca="1" si="29"/>
        <v/>
      </c>
      <c r="BG88" s="345" t="str">
        <f ca="1">IF(OFFSET(U88,0,3)="","",IFERROR(
IF(VLOOKUP(OFFSET(U88,0,3),IBAN!$A$3:$S$255,19,FALSE)="Y",
  IF(VLOOKUP(OFFSET(U88,0,3),IBAN!$A$3:$C$255,2,FALSE)="Y",
      IF(AA88="","",IF(VLOOKUP(LEFT(AA88,2),IBAN!$C$2:$O$255,13,FALSE)=LEN(AA88),MID(AA88,VLOOKUP(LEFT(AA88,2),IBAN!$C$2:$O$255,6,FALSE),VLOOKUP(LEFT(AA88,2),IBAN!$C$2:$O$255,7,FALSE)),"IBAN is incorrect")),
      IF(AB88="","",MID(AB88,VLOOKUP(OFFSET(U88,0,3), IBAN!$A$3:$O$255,8,FALSE), VLOOKUP(OFFSET(U88,0,3), IBAN!$A$3:$O$255,9,FALSE)))),
  MID(UPPER(CLEAN(SUBSTITUTE(SUBSTITUTE(SUBSTITUTE(SUBSTITUTE(SUBSTITUTE(SUBSTITUTE(SUBSTITUTE(SUBSTITUTE(SUBSTITUTE(SUBSTITUTE(OFFSET(U88,0,9)," ",""),"-",""),"–",""),".",""),"/",""),"_",""),"&amp;",""),"+",""),":",""),";",""))),VLOOKUP(OFFSET(U88,0,3),IBAN!$A$3:$W$255,20,FALSE),VLOOKUP(OFFSET(U88,0,3),IBAN!$A$3:$W$255,21,FALSE))),
""))</f>
        <v/>
      </c>
      <c r="BH88" s="152" t="str">
        <f ca="1">IF(OFFSET(U88,0,3)="","",IFERROR(
IF(VLOOKUP(OFFSET(U88,0,3),IBAN!$A$3:$S$255,19,FALSE)="Y",
  IF(VLOOKUP(OFFSET(U88,0,3),IBAN!$A$3:$C$255,2,FALSE)="Y",
      IF(AA88="","",IF(VLOOKUP(LEFT(AA88,2),IBAN!$C$2:$O$255,13,FALSE)=LEN(AA88),MID(AA88,VLOOKUP(LEFT(AA88,2),IBAN!$C$2:$O$255,8,FALSE),VLOOKUP(LEFT(AA88,2),IBAN!$C$2:$O$255,9,FALSE)),"")),
      IF(AB88="","",MID(AB88,VLOOKUP(OFFSET(U88,0,3), IBAN!$A$3:$O$255,10,FALSE), VLOOKUP(OFFSET(U88,0,3), IBAN!$A$3:$O$255,11,FALSE)))),
  IFERROR(MID(UPPER(CLEAN(SUBSTITUTE(SUBSTITUTE(SUBSTITUTE(SUBSTITUTE(SUBSTITUTE(SUBSTITUTE(SUBSTITUTE(SUBSTITUTE(SUBSTITUTE(SUBSTITUTE(OFFSET(U88,0,9)," ",""),"-",""),"–",""),".",""),"/",""),"_",""),"&amp;",""),"+",""),":",""),";",""))),VLOOKUP(OFFSET(U88,0,3),IBAN!$A$3:$W$255,22,FALSE),VLOOKUP(OFFSET(U88,0,3),IBAN!$A$3:$W$255,23,FALSE)),
        UPPER(CLEAN(SUBSTITUTE(SUBSTITUTE(SUBSTITUTE(SUBSTITUTE(SUBSTITUTE(SUBSTITUTE(SUBSTITUTE(SUBSTITUTE(SUBSTITUTE(SUBSTITUTE(OFFSET(U88,0,9)," ",""),"-",""),"–",""),".",""),"/",""),"_",""),"&amp;",""),"+",""),":",""),";",""))))),
""))</f>
        <v/>
      </c>
      <c r="BI88" s="152" t="str">
        <f t="shared" ca="1" si="30"/>
        <v/>
      </c>
      <c r="BJ88" s="152" t="str">
        <f t="shared" ca="1" si="31"/>
        <v/>
      </c>
      <c r="BK88" s="150"/>
      <c r="BL88" s="152" t="str">
        <f t="shared" ca="1" si="32"/>
        <v/>
      </c>
      <c r="BM88" s="152"/>
      <c r="BN88" s="136"/>
      <c r="BO88" s="136"/>
      <c r="BP88" s="152"/>
      <c r="BQ88" s="136"/>
      <c r="BR88" s="136" t="str">
        <f t="shared" ca="1" si="20"/>
        <v/>
      </c>
      <c r="BS88" s="136"/>
      <c r="BT88" s="136"/>
      <c r="BU88" s="136"/>
      <c r="BV88" s="210"/>
      <c r="BW88" s="153"/>
      <c r="BX88" s="153"/>
      <c r="BY88" s="136"/>
      <c r="BZ88" s="136"/>
      <c r="CA88" s="136"/>
      <c r="CB88" s="136"/>
      <c r="CC88" s="136" t="str">
        <f t="shared" ca="1" si="21"/>
        <v/>
      </c>
      <c r="CD88" s="136" t="str">
        <f t="shared" ca="1" si="22"/>
        <v/>
      </c>
      <c r="CE88" s="210"/>
      <c r="CF88" s="136" t="str">
        <f t="shared" ca="1" si="33"/>
        <v/>
      </c>
      <c r="CG88" s="136" t="str">
        <f t="shared" ca="1" si="34"/>
        <v/>
      </c>
      <c r="CH88" s="136"/>
      <c r="CI88" s="526" t="str">
        <f ca="1">IF(AA88="","",IFERROR(IF(VLOOKUP(LEFT(AA88,2),IBAN!$C$2:$O$255,13,FALSE)=LEN(AA88),IF(MOD(CONCATENATE(MOD(CONCATENATE(MOD(CONCATENATE(MOD(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88, LEN(AA88) - 4) &amp; LEFT(AA88,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88, LEN(AA88) - 4) &amp; LEFT(AA88,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88, LEN(AA88) - 4) &amp; LEFT(AA88,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88, LEN(AA88) - 4) &amp; LEFT(AA88, 4)),"A",10),"B",11),"C",12),"D",13),"E",14),"F",15),"G",16),"H",17),"I",18),"J",19),"K",20),"L",21),"M",22),"N",23),"O",24),"P",25),"Q",26),"R",27),"S",28),"T",29),"U",30),"V",31),"W",32),"X",33),"Y",34),"Z",35),39,12)),97)=1,"GOOD","BAD"),"Length incorrect"),"BAD"))</f>
        <v/>
      </c>
      <c r="CJ88" s="526" t="str">
        <f ca="1">IF(OR(AA88="",OFFSET(U88,0,3)=""),"",IF(SUMPRODUCT(--(ISNUMBER(SEARCH(Colonies,OFFSET(U88,0,3))))),"",IFERROR(IF(INDEX(IBAN!$A$3:$A$255,MATCH(LEFT(AA88,2),IBAN!$C$3:$C$255,0))=OFFSET(U88,0,3),"GOOD","BAD"),"BAD")))</f>
        <v/>
      </c>
      <c r="CK88" s="526" t="str">
        <f ca="1">IF(AB88="","",IFERROR(IF(VLOOKUP(OFFSET(U88,0,3),IBAN!$A$2:$N$255,14,FALSE)="","no criteria",IF(VLOOKUP(OFFSET(U88,0,3),IBAN!$A$2:$N$255,14,FALSE)=LEN(AB88),"GOOD",IF(OR(CO88="GOOD",CP88="GOOD"),"GOOD","BAD"))),""))</f>
        <v/>
      </c>
      <c r="CL88" s="527" t="str">
        <f ca="1">IF(BA88="","",IFERROR(IF(VLOOKUP(LEFT(BA88,2),IBAN!$C$2:$O$255,13,FALSE)=LEN(BA88),IF(MOD(CONCATENATE(MOD(CONCATENATE(MOD(CONCATENATE(MOD(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88, LEN(BA88) - 4) &amp; LEFT(BA88,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88, LEN(BA88) - 4) &amp; LEFT(BA88,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88, LEN(BA88) - 4) &amp; LEFT(BA88,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88, LEN(BA88) - 4) &amp; LEFT(BA88, 4)),"A",10),"B",11),"C",12),"D",13),"E",14),"F",15),"G",16),"H",17),"I",18),"J",19),"K",20),"L",21),"M",22),"N",23),"O",24),"P",25),"Q",26),"R",27),"S",28),"T",29),"U",30),"V",31),"W",32),"X",33),"Y",34),"Z",35),39,12)),97)=1,"GOOD","BAD"),"BAD"),"BAD"))</f>
        <v/>
      </c>
      <c r="CM88" s="527" t="str">
        <f ca="1">IF(OR(BA88="",AZ88=""),"",IF(SUMPRODUCT(--(ISNUMBER(SEARCH(Colonies,AZ88)))),"",IFERROR(IF(INDEX(IBAN!$A$3:$A$255,MATCH(LEFT(BA88,2),IBAN!$C$3:$C$255,0))=AZ88,"GOOD","BAD"),"BAD")))</f>
        <v/>
      </c>
      <c r="CN88" s="527" t="str">
        <f ca="1">IF(BB88="","",IFERROR(IF(VLOOKUP(AZ88,IBAN!$A$2:$N$255,14,FALSE)="","no criteria",IF(VLOOKUP(AZ88,IBAN!$A$2:$N$255,14,FALSE)=LEN(BB88),"GOOD","BAD")),""))</f>
        <v/>
      </c>
      <c r="CO88" s="526" t="str">
        <f t="shared" ca="1" si="35"/>
        <v/>
      </c>
      <c r="CP88" s="526" t="str">
        <f t="shared" ca="1" si="36"/>
        <v/>
      </c>
      <c r="CQ88" s="346"/>
      <c r="CR88" s="539"/>
    </row>
    <row r="89" spans="1:96" s="541" customFormat="1" x14ac:dyDescent="0.2">
      <c r="A89" s="534"/>
      <c r="B89" s="534"/>
      <c r="C89" s="534"/>
      <c r="D89" s="534"/>
      <c r="E89" s="534"/>
      <c r="F89" s="534"/>
      <c r="G89" s="155"/>
      <c r="H89" s="141" t="str">
        <f>IF('Supplier Details'!I89="","",'Supplier Details'!I89)</f>
        <v/>
      </c>
      <c r="I89" s="141"/>
      <c r="J89" s="142" t="str">
        <f>IF('Supplier Details'!K89="","",'Supplier Details'!K89)</f>
        <v/>
      </c>
      <c r="K89" s="143" t="str">
        <f ca="1">IF(OFFSET('Supplier Details'!J89,0,2)="","",UPPER(OFFSET('Supplier Details'!J89,0,2)))</f>
        <v/>
      </c>
      <c r="L89" s="142" t="str">
        <f ca="1">IF(OFFSET('Supplier Details'!J89,0,3)="","",OFFSET('Supplier Details'!J89,0,3))</f>
        <v/>
      </c>
      <c r="M89" s="341"/>
      <c r="N89" s="141"/>
      <c r="O89" s="142" t="str">
        <f>IF('Supplier Details'!Y89="","",'Supplier Details'!Y89)</f>
        <v/>
      </c>
      <c r="P89" s="129" t="str">
        <f ca="1">IF(OFFSET('Supplier Details'!X89,0,4)="","",OFFSET('Supplier Details'!X89,0,4))</f>
        <v/>
      </c>
      <c r="Q89" s="129" t="str">
        <f>IF('Supplier Details'!V89="","",'Supplier Details'!V89)</f>
        <v/>
      </c>
      <c r="R89" s="129" t="str">
        <f ca="1">IF(OFFSET('Supplier Details'!X89,0,6)="","",OFFSET('Supplier Details'!X89,0,6))</f>
        <v/>
      </c>
      <c r="S89" s="144" t="str">
        <f>IF('Supplier Details'!AA89="","",'Supplier Details'!AA89)</f>
        <v/>
      </c>
      <c r="T89" s="341"/>
      <c r="U89" s="145"/>
      <c r="V89" s="149"/>
      <c r="W89" s="149"/>
      <c r="X89" s="129" t="str">
        <f t="shared" ca="1" si="23"/>
        <v/>
      </c>
      <c r="Y89" s="147"/>
      <c r="Z89" s="147" t="str">
        <f ca="1">IF(AA89="","",IFERROR(IF(VLOOKUP(LEFT(AA89,2),IBAN!$C$2:$O$255,13,FALSE)=LEN(AA89),IFERROR(MID(AA89,VLOOKUP(LEFT(AA89,2),IBAN!$C$2:$O$255,11,FALSE),VLOOKUP(LEFT(AA89,2),IBAN!$C$2:$O$255,12,FALSE)),""),""),"IBAN is incorrect"))</f>
        <v/>
      </c>
      <c r="AA89" s="152" t="str">
        <f t="shared" ca="1" si="24"/>
        <v/>
      </c>
      <c r="AB89" s="152" t="str">
        <f t="shared" ca="1" si="25"/>
        <v/>
      </c>
      <c r="AC89" s="143"/>
      <c r="AD89" s="342" t="str">
        <f ca="1">IF(OFFSET(U89,0,3)="","",IFERROR(IF(VLOOKUP(OFFSET(U89,0,3),IBAN!$A$3:$S$255,19,FALSE)="Y",CONCATENATE(BG89,BH89),IF(VLOOKUP(OFFSET(U89,0,3),IBAN!$A$3:$X$255,24,FALSE)="","",VLOOKUP(OFFSET(U89,0,3),IBAN!$A$3:$X$255,24,FALSE))),""))</f>
        <v/>
      </c>
      <c r="AE89" s="143"/>
      <c r="AF89" s="143"/>
      <c r="AG89" s="147"/>
      <c r="AH89" s="149"/>
      <c r="AI89" s="145" t="str">
        <f>IF('Supplier Details'!AS89="","",'Supplier Details'!AS89)</f>
        <v/>
      </c>
      <c r="AJ89" s="145"/>
      <c r="AK89" s="343" t="str">
        <f ca="1">IFERROR(IF(OFFSET(U89,0,3)="","",IF(ISBLANK(VLOOKUP(OFFSET(U89,0,3),IBAN!$A$3:$AC$255,27,FALSE)),"",VLOOKUP(OFFSET(U89,0,3),IBAN!$A$3:$AC$255,27,FALSE))),"")</f>
        <v/>
      </c>
      <c r="AL89" s="147" t="str">
        <f ca="1">IFERROR(IF(OFFSET(U89,0,3)="","",IF(ISBLANK(VLOOKUP(OFFSET(U89,0,3),IBAN!$A$3:$AC$255,28,FALSE)),"",VLOOKUP(OFFSET(U89,0,3),IBAN!$A$3:$AC$255,28,FALSE))),"")</f>
        <v/>
      </c>
      <c r="AM89" s="143"/>
      <c r="AN89" s="147"/>
      <c r="AO89" s="147"/>
      <c r="AP89" s="344" t="str">
        <f ca="1">IF(AA89="","",IFERROR(MID(AA89,VLOOKUP(LEFT(AA89,2),IBAN!$C$2:$Q$255,14,FALSE),VLOOKUP(LEFT(AA89,2),IBAN!$C$2:$Q$255,15,FALSE)),""))</f>
        <v/>
      </c>
      <c r="AQ89" s="150"/>
      <c r="AR89" s="151"/>
      <c r="AS89" s="344"/>
      <c r="AT89" s="152" t="str">
        <f t="shared" ca="1" si="26"/>
        <v/>
      </c>
      <c r="AU89" s="152" t="str">
        <f t="shared" ca="1" si="27"/>
        <v/>
      </c>
      <c r="AV89" s="136"/>
      <c r="AW89" s="210"/>
      <c r="AX89" s="150" t="str">
        <f t="shared" si="28"/>
        <v/>
      </c>
      <c r="AY89" s="344"/>
      <c r="AZ89" s="136" t="str">
        <f ca="1">IF(OFFSET(AZ89,0,-12)="","",IFERROR(VLOOKUP(MID(OFFSET(AZ89,0,-12),5,2),Lists!$A$3:$B$256,2,FALSE),"incorrect Swift/BIC"))</f>
        <v/>
      </c>
      <c r="BA89" s="152" t="str">
        <f ca="1">IF(COUNTIF(Lists!A80:A331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89,0,-12),CHAR(32),""),CHAR(33),""),CHAR(34),""),CHAR(35),""),CHAR(36),""),CHAR(37),""),CHAR(38),""),CHAR(39),""),CHAR(40),""),CHAR(41),""),CHAR(42),""),CHAR(43),""),CHAR(44),""),CHAR(45),""),CHAR(46),""),CHAR(47),""),CHAR(58),""),CHAR(59),""),CHAR(60),""),CHAR(61),""),CHAR(62),""),CHAR(63),""),CHAR(64),""),CHAR(91),""),CHAR(92),""),CHAR(93),""),CHAR(94),""),CHAR(95),""),CHAR(96),""),CHAR(123),""),CHAR(124),""),CHAR(125),""),CHAR(126),""),CHAR(150),""),CHAR(160),""))),"")</f>
        <v/>
      </c>
      <c r="BB89" s="152" t="str">
        <f ca="1">IF(BA89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89,0,-13),CHAR(32),""),CHAR(33),""),CHAR(34),""),CHAR(35),""),CHAR(36),""),CHAR(37),""),CHAR(38),""),CHAR(39),""),CHAR(40),""),CHAR(41),""),CHAR(42),""),CHAR(43),""),CHAR(44),""),CHAR(45),""),CHAR(46),""),CHAR(47),""),CHAR(58),""),CHAR(59),""),CHAR(60),""),CHAR(61),""),CHAR(62),""),CHAR(63),""),CHAR(64),""),CHAR(91),""),CHAR(92),""),CHAR(93),""),CHAR(94),""),CHAR(95),""),CHAR(96),""),CHAR(123),""),CHAR(124),""),CHAR(125),""),CHAR(126),""),CHAR(150),""),CHAR(160),""))),
IFERROR(IF(VLOOKUP(LEFT(BA89,2),IBAN!$C$2:$O$255,13,FALSE)=LEN(BA89),IFERROR(MID(BA89,VLOOKUP(LEFT(BA89,2),IBAN!$C$2:$O$255,11,FALSE),VLOOKUP(LEFT(BA89,2),IBAN!$C$2:$O$255,12,FALSE)),""),"IBAN is incorrect"),"IBAN is incorrect"))</f>
        <v/>
      </c>
      <c r="BC89" s="210"/>
      <c r="BD89" s="136"/>
      <c r="BE89" s="136"/>
      <c r="BF89" s="152" t="str">
        <f t="shared" ca="1" si="29"/>
        <v/>
      </c>
      <c r="BG89" s="345" t="str">
        <f ca="1">IF(OFFSET(U89,0,3)="","",IFERROR(
IF(VLOOKUP(OFFSET(U89,0,3),IBAN!$A$3:$S$255,19,FALSE)="Y",
  IF(VLOOKUP(OFFSET(U89,0,3),IBAN!$A$3:$C$255,2,FALSE)="Y",
      IF(AA89="","",IF(VLOOKUP(LEFT(AA89,2),IBAN!$C$2:$O$255,13,FALSE)=LEN(AA89),MID(AA89,VLOOKUP(LEFT(AA89,2),IBAN!$C$2:$O$255,6,FALSE),VLOOKUP(LEFT(AA89,2),IBAN!$C$2:$O$255,7,FALSE)),"IBAN is incorrect")),
      IF(AB89="","",MID(AB89,VLOOKUP(OFFSET(U89,0,3), IBAN!$A$3:$O$255,8,FALSE), VLOOKUP(OFFSET(U89,0,3), IBAN!$A$3:$O$255,9,FALSE)))),
  MID(UPPER(CLEAN(SUBSTITUTE(SUBSTITUTE(SUBSTITUTE(SUBSTITUTE(SUBSTITUTE(SUBSTITUTE(SUBSTITUTE(SUBSTITUTE(SUBSTITUTE(SUBSTITUTE(OFFSET(U89,0,9)," ",""),"-",""),"–",""),".",""),"/",""),"_",""),"&amp;",""),"+",""),":",""),";",""))),VLOOKUP(OFFSET(U89,0,3),IBAN!$A$3:$W$255,20,FALSE),VLOOKUP(OFFSET(U89,0,3),IBAN!$A$3:$W$255,21,FALSE))),
""))</f>
        <v/>
      </c>
      <c r="BH89" s="152" t="str">
        <f ca="1">IF(OFFSET(U89,0,3)="","",IFERROR(
IF(VLOOKUP(OFFSET(U89,0,3),IBAN!$A$3:$S$255,19,FALSE)="Y",
  IF(VLOOKUP(OFFSET(U89,0,3),IBAN!$A$3:$C$255,2,FALSE)="Y",
      IF(AA89="","",IF(VLOOKUP(LEFT(AA89,2),IBAN!$C$2:$O$255,13,FALSE)=LEN(AA89),MID(AA89,VLOOKUP(LEFT(AA89,2),IBAN!$C$2:$O$255,8,FALSE),VLOOKUP(LEFT(AA89,2),IBAN!$C$2:$O$255,9,FALSE)),"")),
      IF(AB89="","",MID(AB89,VLOOKUP(OFFSET(U89,0,3), IBAN!$A$3:$O$255,10,FALSE), VLOOKUP(OFFSET(U89,0,3), IBAN!$A$3:$O$255,11,FALSE)))),
  IFERROR(MID(UPPER(CLEAN(SUBSTITUTE(SUBSTITUTE(SUBSTITUTE(SUBSTITUTE(SUBSTITUTE(SUBSTITUTE(SUBSTITUTE(SUBSTITUTE(SUBSTITUTE(SUBSTITUTE(OFFSET(U89,0,9)," ",""),"-",""),"–",""),".",""),"/",""),"_",""),"&amp;",""),"+",""),":",""),";",""))),VLOOKUP(OFFSET(U89,0,3),IBAN!$A$3:$W$255,22,FALSE),VLOOKUP(OFFSET(U89,0,3),IBAN!$A$3:$W$255,23,FALSE)),
        UPPER(CLEAN(SUBSTITUTE(SUBSTITUTE(SUBSTITUTE(SUBSTITUTE(SUBSTITUTE(SUBSTITUTE(SUBSTITUTE(SUBSTITUTE(SUBSTITUTE(SUBSTITUTE(OFFSET(U89,0,9)," ",""),"-",""),"–",""),".",""),"/",""),"_",""),"&amp;",""),"+",""),":",""),";",""))))),
""))</f>
        <v/>
      </c>
      <c r="BI89" s="152" t="str">
        <f t="shared" ca="1" si="30"/>
        <v/>
      </c>
      <c r="BJ89" s="152" t="str">
        <f t="shared" ca="1" si="31"/>
        <v/>
      </c>
      <c r="BK89" s="150"/>
      <c r="BL89" s="152" t="str">
        <f t="shared" ca="1" si="32"/>
        <v/>
      </c>
      <c r="BM89" s="152"/>
      <c r="BN89" s="136"/>
      <c r="BO89" s="136"/>
      <c r="BP89" s="152"/>
      <c r="BQ89" s="136"/>
      <c r="BR89" s="136" t="str">
        <f t="shared" ca="1" si="20"/>
        <v/>
      </c>
      <c r="BS89" s="136"/>
      <c r="BT89" s="136"/>
      <c r="BU89" s="136"/>
      <c r="BV89" s="210"/>
      <c r="BW89" s="153"/>
      <c r="BX89" s="153"/>
      <c r="BY89" s="136"/>
      <c r="BZ89" s="136"/>
      <c r="CA89" s="136"/>
      <c r="CB89" s="136"/>
      <c r="CC89" s="136" t="str">
        <f t="shared" ca="1" si="21"/>
        <v/>
      </c>
      <c r="CD89" s="136" t="str">
        <f t="shared" ca="1" si="22"/>
        <v/>
      </c>
      <c r="CE89" s="210"/>
      <c r="CF89" s="136" t="str">
        <f t="shared" ca="1" si="33"/>
        <v/>
      </c>
      <c r="CG89" s="136" t="str">
        <f t="shared" ca="1" si="34"/>
        <v/>
      </c>
      <c r="CH89" s="136"/>
      <c r="CI89" s="526" t="str">
        <f ca="1">IF(AA89="","",IFERROR(IF(VLOOKUP(LEFT(AA89,2),IBAN!$C$2:$O$255,13,FALSE)=LEN(AA89),IF(MOD(CONCATENATE(MOD(CONCATENATE(MOD(CONCATENATE(MOD(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89, LEN(AA89) - 4) &amp; LEFT(AA89,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89, LEN(AA89) - 4) &amp; LEFT(AA89,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89, LEN(AA89) - 4) &amp; LEFT(AA89,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89, LEN(AA89) - 4) &amp; LEFT(AA89, 4)),"A",10),"B",11),"C",12),"D",13),"E",14),"F",15),"G",16),"H",17),"I",18),"J",19),"K",20),"L",21),"M",22),"N",23),"O",24),"P",25),"Q",26),"R",27),"S",28),"T",29),"U",30),"V",31),"W",32),"X",33),"Y",34),"Z",35),39,12)),97)=1,"GOOD","BAD"),"Length incorrect"),"BAD"))</f>
        <v/>
      </c>
      <c r="CJ89" s="526" t="str">
        <f ca="1">IF(OR(AA89="",OFFSET(U89,0,3)=""),"",IF(SUMPRODUCT(--(ISNUMBER(SEARCH(Colonies,OFFSET(U89,0,3))))),"",IFERROR(IF(INDEX(IBAN!$A$3:$A$255,MATCH(LEFT(AA89,2),IBAN!$C$3:$C$255,0))=OFFSET(U89,0,3),"GOOD","BAD"),"BAD")))</f>
        <v/>
      </c>
      <c r="CK89" s="526" t="str">
        <f ca="1">IF(AB89="","",IFERROR(IF(VLOOKUP(OFFSET(U89,0,3),IBAN!$A$2:$N$255,14,FALSE)="","no criteria",IF(VLOOKUP(OFFSET(U89,0,3),IBAN!$A$2:$N$255,14,FALSE)=LEN(AB89),"GOOD",IF(OR(CO89="GOOD",CP89="GOOD"),"GOOD","BAD"))),""))</f>
        <v/>
      </c>
      <c r="CL89" s="527" t="str">
        <f ca="1">IF(BA89="","",IFERROR(IF(VLOOKUP(LEFT(BA89,2),IBAN!$C$2:$O$255,13,FALSE)=LEN(BA89),IF(MOD(CONCATENATE(MOD(CONCATENATE(MOD(CONCATENATE(MOD(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89, LEN(BA89) - 4) &amp; LEFT(BA89,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89, LEN(BA89) - 4) &amp; LEFT(BA89,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89, LEN(BA89) - 4) &amp; LEFT(BA89,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89, LEN(BA89) - 4) &amp; LEFT(BA89, 4)),"A",10),"B",11),"C",12),"D",13),"E",14),"F",15),"G",16),"H",17),"I",18),"J",19),"K",20),"L",21),"M",22),"N",23),"O",24),"P",25),"Q",26),"R",27),"S",28),"T",29),"U",30),"V",31),"W",32),"X",33),"Y",34),"Z",35),39,12)),97)=1,"GOOD","BAD"),"BAD"),"BAD"))</f>
        <v/>
      </c>
      <c r="CM89" s="527" t="str">
        <f ca="1">IF(OR(BA89="",AZ89=""),"",IF(SUMPRODUCT(--(ISNUMBER(SEARCH(Colonies,AZ89)))),"",IFERROR(IF(INDEX(IBAN!$A$3:$A$255,MATCH(LEFT(BA89,2),IBAN!$C$3:$C$255,0))=AZ89,"GOOD","BAD"),"BAD")))</f>
        <v/>
      </c>
      <c r="CN89" s="527" t="str">
        <f ca="1">IF(BB89="","",IFERROR(IF(VLOOKUP(AZ89,IBAN!$A$2:$N$255,14,FALSE)="","no criteria",IF(VLOOKUP(AZ89,IBAN!$A$2:$N$255,14,FALSE)=LEN(BB89),"GOOD","BAD")),""))</f>
        <v/>
      </c>
      <c r="CO89" s="526" t="str">
        <f t="shared" ca="1" si="35"/>
        <v/>
      </c>
      <c r="CP89" s="526" t="str">
        <f t="shared" ca="1" si="36"/>
        <v/>
      </c>
      <c r="CQ89" s="346"/>
      <c r="CR89" s="539"/>
    </row>
    <row r="90" spans="1:96" s="541" customFormat="1" x14ac:dyDescent="0.2">
      <c r="A90" s="534"/>
      <c r="B90" s="534"/>
      <c r="C90" s="534"/>
      <c r="D90" s="534"/>
      <c r="E90" s="534"/>
      <c r="F90" s="534"/>
      <c r="G90" s="155"/>
      <c r="H90" s="141" t="str">
        <f>IF('Supplier Details'!I90="","",'Supplier Details'!I90)</f>
        <v/>
      </c>
      <c r="I90" s="141"/>
      <c r="J90" s="142" t="str">
        <f>IF('Supplier Details'!K90="","",'Supplier Details'!K90)</f>
        <v/>
      </c>
      <c r="K90" s="143" t="str">
        <f ca="1">IF(OFFSET('Supplier Details'!J90,0,2)="","",UPPER(OFFSET('Supplier Details'!J90,0,2)))</f>
        <v/>
      </c>
      <c r="L90" s="142" t="str">
        <f ca="1">IF(OFFSET('Supplier Details'!J90,0,3)="","",OFFSET('Supplier Details'!J90,0,3))</f>
        <v/>
      </c>
      <c r="M90" s="341"/>
      <c r="N90" s="141"/>
      <c r="O90" s="142" t="str">
        <f>IF('Supplier Details'!Y90="","",'Supplier Details'!Y90)</f>
        <v/>
      </c>
      <c r="P90" s="129" t="str">
        <f ca="1">IF(OFFSET('Supplier Details'!X90,0,4)="","",OFFSET('Supplier Details'!X90,0,4))</f>
        <v/>
      </c>
      <c r="Q90" s="129" t="str">
        <f>IF('Supplier Details'!V90="","",'Supplier Details'!V90)</f>
        <v/>
      </c>
      <c r="R90" s="129" t="str">
        <f ca="1">IF(OFFSET('Supplier Details'!X90,0,6)="","",OFFSET('Supplier Details'!X90,0,6))</f>
        <v/>
      </c>
      <c r="S90" s="144" t="str">
        <f>IF('Supplier Details'!AA90="","",'Supplier Details'!AA90)</f>
        <v/>
      </c>
      <c r="T90" s="341"/>
      <c r="U90" s="145"/>
      <c r="V90" s="149"/>
      <c r="W90" s="149"/>
      <c r="X90" s="129" t="str">
        <f t="shared" ca="1" si="23"/>
        <v/>
      </c>
      <c r="Y90" s="147"/>
      <c r="Z90" s="147" t="str">
        <f ca="1">IF(AA90="","",IFERROR(IF(VLOOKUP(LEFT(AA90,2),IBAN!$C$2:$O$255,13,FALSE)=LEN(AA90),IFERROR(MID(AA90,VLOOKUP(LEFT(AA90,2),IBAN!$C$2:$O$255,11,FALSE),VLOOKUP(LEFT(AA90,2),IBAN!$C$2:$O$255,12,FALSE)),""),""),"IBAN is incorrect"))</f>
        <v/>
      </c>
      <c r="AA90" s="152" t="str">
        <f t="shared" ca="1" si="24"/>
        <v/>
      </c>
      <c r="AB90" s="152" t="str">
        <f t="shared" ca="1" si="25"/>
        <v/>
      </c>
      <c r="AC90" s="143"/>
      <c r="AD90" s="342" t="str">
        <f ca="1">IF(OFFSET(U90,0,3)="","",IFERROR(IF(VLOOKUP(OFFSET(U90,0,3),IBAN!$A$3:$S$255,19,FALSE)="Y",CONCATENATE(BG90,BH90),IF(VLOOKUP(OFFSET(U90,0,3),IBAN!$A$3:$X$255,24,FALSE)="","",VLOOKUP(OFFSET(U90,0,3),IBAN!$A$3:$X$255,24,FALSE))),""))</f>
        <v/>
      </c>
      <c r="AE90" s="143"/>
      <c r="AF90" s="143"/>
      <c r="AG90" s="147"/>
      <c r="AH90" s="149"/>
      <c r="AI90" s="145" t="str">
        <f>IF('Supplier Details'!AS90="","",'Supplier Details'!AS90)</f>
        <v/>
      </c>
      <c r="AJ90" s="145"/>
      <c r="AK90" s="343" t="str">
        <f ca="1">IFERROR(IF(OFFSET(U90,0,3)="","",IF(ISBLANK(VLOOKUP(OFFSET(U90,0,3),IBAN!$A$3:$AC$255,27,FALSE)),"",VLOOKUP(OFFSET(U90,0,3),IBAN!$A$3:$AC$255,27,FALSE))),"")</f>
        <v/>
      </c>
      <c r="AL90" s="147" t="str">
        <f ca="1">IFERROR(IF(OFFSET(U90,0,3)="","",IF(ISBLANK(VLOOKUP(OFFSET(U90,0,3),IBAN!$A$3:$AC$255,28,FALSE)),"",VLOOKUP(OFFSET(U90,0,3),IBAN!$A$3:$AC$255,28,FALSE))),"")</f>
        <v/>
      </c>
      <c r="AM90" s="143"/>
      <c r="AN90" s="147"/>
      <c r="AO90" s="147"/>
      <c r="AP90" s="344" t="str">
        <f ca="1">IF(AA90="","",IFERROR(MID(AA90,VLOOKUP(LEFT(AA90,2),IBAN!$C$2:$Q$255,14,FALSE),VLOOKUP(LEFT(AA90,2),IBAN!$C$2:$Q$255,15,FALSE)),""))</f>
        <v/>
      </c>
      <c r="AQ90" s="150"/>
      <c r="AR90" s="151"/>
      <c r="AS90" s="344"/>
      <c r="AT90" s="152" t="str">
        <f t="shared" ca="1" si="26"/>
        <v/>
      </c>
      <c r="AU90" s="152" t="str">
        <f t="shared" ca="1" si="27"/>
        <v/>
      </c>
      <c r="AV90" s="136"/>
      <c r="AW90" s="210"/>
      <c r="AX90" s="150" t="str">
        <f t="shared" si="28"/>
        <v/>
      </c>
      <c r="AY90" s="344"/>
      <c r="AZ90" s="136" t="str">
        <f ca="1">IF(OFFSET(AZ90,0,-12)="","",IFERROR(VLOOKUP(MID(OFFSET(AZ90,0,-12),5,2),Lists!$A$3:$B$256,2,FALSE),"incorrect Swift/BIC"))</f>
        <v/>
      </c>
      <c r="BA90" s="152" t="str">
        <f ca="1">IF(COUNTIF(Lists!A81:A332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90,0,-12),CHAR(32),""),CHAR(33),""),CHAR(34),""),CHAR(35),""),CHAR(36),""),CHAR(37),""),CHAR(38),""),CHAR(39),""),CHAR(40),""),CHAR(41),""),CHAR(42),""),CHAR(43),""),CHAR(44),""),CHAR(45),""),CHAR(46),""),CHAR(47),""),CHAR(58),""),CHAR(59),""),CHAR(60),""),CHAR(61),""),CHAR(62),""),CHAR(63),""),CHAR(64),""),CHAR(91),""),CHAR(92),""),CHAR(93),""),CHAR(94),""),CHAR(95),""),CHAR(96),""),CHAR(123),""),CHAR(124),""),CHAR(125),""),CHAR(126),""),CHAR(150),""),CHAR(160),""))),"")</f>
        <v/>
      </c>
      <c r="BB90" s="152" t="str">
        <f ca="1">IF(BA90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90,0,-13),CHAR(32),""),CHAR(33),""),CHAR(34),""),CHAR(35),""),CHAR(36),""),CHAR(37),""),CHAR(38),""),CHAR(39),""),CHAR(40),""),CHAR(41),""),CHAR(42),""),CHAR(43),""),CHAR(44),""),CHAR(45),""),CHAR(46),""),CHAR(47),""),CHAR(58),""),CHAR(59),""),CHAR(60),""),CHAR(61),""),CHAR(62),""),CHAR(63),""),CHAR(64),""),CHAR(91),""),CHAR(92),""),CHAR(93),""),CHAR(94),""),CHAR(95),""),CHAR(96),""),CHAR(123),""),CHAR(124),""),CHAR(125),""),CHAR(126),""),CHAR(150),""),CHAR(160),""))),
IFERROR(IF(VLOOKUP(LEFT(BA90,2),IBAN!$C$2:$O$255,13,FALSE)=LEN(BA90),IFERROR(MID(BA90,VLOOKUP(LEFT(BA90,2),IBAN!$C$2:$O$255,11,FALSE),VLOOKUP(LEFT(BA90,2),IBAN!$C$2:$O$255,12,FALSE)),""),"IBAN is incorrect"),"IBAN is incorrect"))</f>
        <v/>
      </c>
      <c r="BC90" s="210"/>
      <c r="BD90" s="136"/>
      <c r="BE90" s="136"/>
      <c r="BF90" s="152" t="str">
        <f t="shared" ca="1" si="29"/>
        <v/>
      </c>
      <c r="BG90" s="345" t="str">
        <f ca="1">IF(OFFSET(U90,0,3)="","",IFERROR(
IF(VLOOKUP(OFFSET(U90,0,3),IBAN!$A$3:$S$255,19,FALSE)="Y",
  IF(VLOOKUP(OFFSET(U90,0,3),IBAN!$A$3:$C$255,2,FALSE)="Y",
      IF(AA90="","",IF(VLOOKUP(LEFT(AA90,2),IBAN!$C$2:$O$255,13,FALSE)=LEN(AA90),MID(AA90,VLOOKUP(LEFT(AA90,2),IBAN!$C$2:$O$255,6,FALSE),VLOOKUP(LEFT(AA90,2),IBAN!$C$2:$O$255,7,FALSE)),"IBAN is incorrect")),
      IF(AB90="","",MID(AB90,VLOOKUP(OFFSET(U90,0,3), IBAN!$A$3:$O$255,8,FALSE), VLOOKUP(OFFSET(U90,0,3), IBAN!$A$3:$O$255,9,FALSE)))),
  MID(UPPER(CLEAN(SUBSTITUTE(SUBSTITUTE(SUBSTITUTE(SUBSTITUTE(SUBSTITUTE(SUBSTITUTE(SUBSTITUTE(SUBSTITUTE(SUBSTITUTE(SUBSTITUTE(OFFSET(U90,0,9)," ",""),"-",""),"–",""),".",""),"/",""),"_",""),"&amp;",""),"+",""),":",""),";",""))),VLOOKUP(OFFSET(U90,0,3),IBAN!$A$3:$W$255,20,FALSE),VLOOKUP(OFFSET(U90,0,3),IBAN!$A$3:$W$255,21,FALSE))),
""))</f>
        <v/>
      </c>
      <c r="BH90" s="152" t="str">
        <f ca="1">IF(OFFSET(U90,0,3)="","",IFERROR(
IF(VLOOKUP(OFFSET(U90,0,3),IBAN!$A$3:$S$255,19,FALSE)="Y",
  IF(VLOOKUP(OFFSET(U90,0,3),IBAN!$A$3:$C$255,2,FALSE)="Y",
      IF(AA90="","",IF(VLOOKUP(LEFT(AA90,2),IBAN!$C$2:$O$255,13,FALSE)=LEN(AA90),MID(AA90,VLOOKUP(LEFT(AA90,2),IBAN!$C$2:$O$255,8,FALSE),VLOOKUP(LEFT(AA90,2),IBAN!$C$2:$O$255,9,FALSE)),"")),
      IF(AB90="","",MID(AB90,VLOOKUP(OFFSET(U90,0,3), IBAN!$A$3:$O$255,10,FALSE), VLOOKUP(OFFSET(U90,0,3), IBAN!$A$3:$O$255,11,FALSE)))),
  IFERROR(MID(UPPER(CLEAN(SUBSTITUTE(SUBSTITUTE(SUBSTITUTE(SUBSTITUTE(SUBSTITUTE(SUBSTITUTE(SUBSTITUTE(SUBSTITUTE(SUBSTITUTE(SUBSTITUTE(OFFSET(U90,0,9)," ",""),"-",""),"–",""),".",""),"/",""),"_",""),"&amp;",""),"+",""),":",""),";",""))),VLOOKUP(OFFSET(U90,0,3),IBAN!$A$3:$W$255,22,FALSE),VLOOKUP(OFFSET(U90,0,3),IBAN!$A$3:$W$255,23,FALSE)),
        UPPER(CLEAN(SUBSTITUTE(SUBSTITUTE(SUBSTITUTE(SUBSTITUTE(SUBSTITUTE(SUBSTITUTE(SUBSTITUTE(SUBSTITUTE(SUBSTITUTE(SUBSTITUTE(OFFSET(U90,0,9)," ",""),"-",""),"–",""),".",""),"/",""),"_",""),"&amp;",""),"+",""),":",""),";",""))))),
""))</f>
        <v/>
      </c>
      <c r="BI90" s="152" t="str">
        <f t="shared" ca="1" si="30"/>
        <v/>
      </c>
      <c r="BJ90" s="152" t="str">
        <f t="shared" ca="1" si="31"/>
        <v/>
      </c>
      <c r="BK90" s="150"/>
      <c r="BL90" s="152" t="str">
        <f t="shared" ca="1" si="32"/>
        <v/>
      </c>
      <c r="BM90" s="152"/>
      <c r="BN90" s="136"/>
      <c r="BO90" s="136"/>
      <c r="BP90" s="152"/>
      <c r="BQ90" s="136"/>
      <c r="BR90" s="136" t="str">
        <f t="shared" ca="1" si="20"/>
        <v/>
      </c>
      <c r="BS90" s="136"/>
      <c r="BT90" s="136"/>
      <c r="BU90" s="136"/>
      <c r="BV90" s="210"/>
      <c r="BW90" s="153"/>
      <c r="BX90" s="153"/>
      <c r="BY90" s="136"/>
      <c r="BZ90" s="136"/>
      <c r="CA90" s="136"/>
      <c r="CB90" s="136"/>
      <c r="CC90" s="136" t="str">
        <f t="shared" ca="1" si="21"/>
        <v/>
      </c>
      <c r="CD90" s="136" t="str">
        <f t="shared" ca="1" si="22"/>
        <v/>
      </c>
      <c r="CE90" s="210"/>
      <c r="CF90" s="136" t="str">
        <f t="shared" ca="1" si="33"/>
        <v/>
      </c>
      <c r="CG90" s="136" t="str">
        <f t="shared" ca="1" si="34"/>
        <v/>
      </c>
      <c r="CH90" s="136"/>
      <c r="CI90" s="526" t="str">
        <f ca="1">IF(AA90="","",IFERROR(IF(VLOOKUP(LEFT(AA90,2),IBAN!$C$2:$O$255,13,FALSE)=LEN(AA90),IF(MOD(CONCATENATE(MOD(CONCATENATE(MOD(CONCATENATE(MOD(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90, LEN(AA90) - 4) &amp; LEFT(AA90,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90, LEN(AA90) - 4) &amp; LEFT(AA90,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90, LEN(AA90) - 4) &amp; LEFT(AA90,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90, LEN(AA90) - 4) &amp; LEFT(AA90, 4)),"A",10),"B",11),"C",12),"D",13),"E",14),"F",15),"G",16),"H",17),"I",18),"J",19),"K",20),"L",21),"M",22),"N",23),"O",24),"P",25),"Q",26),"R",27),"S",28),"T",29),"U",30),"V",31),"W",32),"X",33),"Y",34),"Z",35),39,12)),97)=1,"GOOD","BAD"),"Length incorrect"),"BAD"))</f>
        <v/>
      </c>
      <c r="CJ90" s="526" t="str">
        <f ca="1">IF(OR(AA90="",OFFSET(U90,0,3)=""),"",IF(SUMPRODUCT(--(ISNUMBER(SEARCH(Colonies,OFFSET(U90,0,3))))),"",IFERROR(IF(INDEX(IBAN!$A$3:$A$255,MATCH(LEFT(AA90,2),IBAN!$C$3:$C$255,0))=OFFSET(U90,0,3),"GOOD","BAD"),"BAD")))</f>
        <v/>
      </c>
      <c r="CK90" s="526" t="str">
        <f ca="1">IF(AB90="","",IFERROR(IF(VLOOKUP(OFFSET(U90,0,3),IBAN!$A$2:$N$255,14,FALSE)="","no criteria",IF(VLOOKUP(OFFSET(U90,0,3),IBAN!$A$2:$N$255,14,FALSE)=LEN(AB90),"GOOD",IF(OR(CO90="GOOD",CP90="GOOD"),"GOOD","BAD"))),""))</f>
        <v/>
      </c>
      <c r="CL90" s="527" t="str">
        <f ca="1">IF(BA90="","",IFERROR(IF(VLOOKUP(LEFT(BA90,2),IBAN!$C$2:$O$255,13,FALSE)=LEN(BA90),IF(MOD(CONCATENATE(MOD(CONCATENATE(MOD(CONCATENATE(MOD(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90, LEN(BA90) - 4) &amp; LEFT(BA90,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90, LEN(BA90) - 4) &amp; LEFT(BA90,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90, LEN(BA90) - 4) &amp; LEFT(BA90,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90, LEN(BA90) - 4) &amp; LEFT(BA90, 4)),"A",10),"B",11),"C",12),"D",13),"E",14),"F",15),"G",16),"H",17),"I",18),"J",19),"K",20),"L",21),"M",22),"N",23),"O",24),"P",25),"Q",26),"R",27),"S",28),"T",29),"U",30),"V",31),"W",32),"X",33),"Y",34),"Z",35),39,12)),97)=1,"GOOD","BAD"),"BAD"),"BAD"))</f>
        <v/>
      </c>
      <c r="CM90" s="527" t="str">
        <f ca="1">IF(OR(BA90="",AZ90=""),"",IF(SUMPRODUCT(--(ISNUMBER(SEARCH(Colonies,AZ90)))),"",IFERROR(IF(INDEX(IBAN!$A$3:$A$255,MATCH(LEFT(BA90,2),IBAN!$C$3:$C$255,0))=AZ90,"GOOD","BAD"),"BAD")))</f>
        <v/>
      </c>
      <c r="CN90" s="527" t="str">
        <f ca="1">IF(BB90="","",IFERROR(IF(VLOOKUP(AZ90,IBAN!$A$2:$N$255,14,FALSE)="","no criteria",IF(VLOOKUP(AZ90,IBAN!$A$2:$N$255,14,FALSE)=LEN(BB90),"GOOD","BAD")),""))</f>
        <v/>
      </c>
      <c r="CO90" s="526" t="str">
        <f t="shared" ca="1" si="35"/>
        <v/>
      </c>
      <c r="CP90" s="526" t="str">
        <f t="shared" ca="1" si="36"/>
        <v/>
      </c>
      <c r="CQ90" s="346"/>
      <c r="CR90" s="539"/>
    </row>
    <row r="91" spans="1:96" s="541" customFormat="1" x14ac:dyDescent="0.2">
      <c r="A91" s="534"/>
      <c r="B91" s="534"/>
      <c r="C91" s="534"/>
      <c r="D91" s="534"/>
      <c r="E91" s="534"/>
      <c r="F91" s="534"/>
      <c r="G91" s="155"/>
      <c r="H91" s="141" t="str">
        <f>IF('Supplier Details'!I91="","",'Supplier Details'!I91)</f>
        <v/>
      </c>
      <c r="I91" s="141"/>
      <c r="J91" s="142" t="str">
        <f>IF('Supplier Details'!K91="","",'Supplier Details'!K91)</f>
        <v/>
      </c>
      <c r="K91" s="143" t="str">
        <f ca="1">IF(OFFSET('Supplier Details'!J91,0,2)="","",UPPER(OFFSET('Supplier Details'!J91,0,2)))</f>
        <v/>
      </c>
      <c r="L91" s="142" t="str">
        <f ca="1">IF(OFFSET('Supplier Details'!J91,0,3)="","",OFFSET('Supplier Details'!J91,0,3))</f>
        <v/>
      </c>
      <c r="M91" s="341"/>
      <c r="N91" s="141"/>
      <c r="O91" s="142" t="str">
        <f>IF('Supplier Details'!Y91="","",'Supplier Details'!Y91)</f>
        <v/>
      </c>
      <c r="P91" s="129" t="str">
        <f ca="1">IF(OFFSET('Supplier Details'!X91,0,4)="","",OFFSET('Supplier Details'!X91,0,4))</f>
        <v/>
      </c>
      <c r="Q91" s="129" t="str">
        <f>IF('Supplier Details'!V91="","",'Supplier Details'!V91)</f>
        <v/>
      </c>
      <c r="R91" s="129" t="str">
        <f ca="1">IF(OFFSET('Supplier Details'!X91,0,6)="","",OFFSET('Supplier Details'!X91,0,6))</f>
        <v/>
      </c>
      <c r="S91" s="144" t="str">
        <f>IF('Supplier Details'!AA91="","",'Supplier Details'!AA91)</f>
        <v/>
      </c>
      <c r="T91" s="341"/>
      <c r="U91" s="145"/>
      <c r="V91" s="149"/>
      <c r="W91" s="149"/>
      <c r="X91" s="129" t="str">
        <f t="shared" ca="1" si="23"/>
        <v/>
      </c>
      <c r="Y91" s="147"/>
      <c r="Z91" s="147" t="str">
        <f ca="1">IF(AA91="","",IFERROR(IF(VLOOKUP(LEFT(AA91,2),IBAN!$C$2:$O$255,13,FALSE)=LEN(AA91),IFERROR(MID(AA91,VLOOKUP(LEFT(AA91,2),IBAN!$C$2:$O$255,11,FALSE),VLOOKUP(LEFT(AA91,2),IBAN!$C$2:$O$255,12,FALSE)),""),""),"IBAN is incorrect"))</f>
        <v/>
      </c>
      <c r="AA91" s="152" t="str">
        <f t="shared" ca="1" si="24"/>
        <v/>
      </c>
      <c r="AB91" s="152" t="str">
        <f t="shared" ca="1" si="25"/>
        <v/>
      </c>
      <c r="AC91" s="143"/>
      <c r="AD91" s="342" t="str">
        <f ca="1">IF(OFFSET(U91,0,3)="","",IFERROR(IF(VLOOKUP(OFFSET(U91,0,3),IBAN!$A$3:$S$255,19,FALSE)="Y",CONCATENATE(BG91,BH91),IF(VLOOKUP(OFFSET(U91,0,3),IBAN!$A$3:$X$255,24,FALSE)="","",VLOOKUP(OFFSET(U91,0,3),IBAN!$A$3:$X$255,24,FALSE))),""))</f>
        <v/>
      </c>
      <c r="AE91" s="143"/>
      <c r="AF91" s="143"/>
      <c r="AG91" s="147"/>
      <c r="AH91" s="149"/>
      <c r="AI91" s="145" t="str">
        <f>IF('Supplier Details'!AS91="","",'Supplier Details'!AS91)</f>
        <v/>
      </c>
      <c r="AJ91" s="145"/>
      <c r="AK91" s="343" t="str">
        <f ca="1">IFERROR(IF(OFFSET(U91,0,3)="","",IF(ISBLANK(VLOOKUP(OFFSET(U91,0,3),IBAN!$A$3:$AC$255,27,FALSE)),"",VLOOKUP(OFFSET(U91,0,3),IBAN!$A$3:$AC$255,27,FALSE))),"")</f>
        <v/>
      </c>
      <c r="AL91" s="147" t="str">
        <f ca="1">IFERROR(IF(OFFSET(U91,0,3)="","",IF(ISBLANK(VLOOKUP(OFFSET(U91,0,3),IBAN!$A$3:$AC$255,28,FALSE)),"",VLOOKUP(OFFSET(U91,0,3),IBAN!$A$3:$AC$255,28,FALSE))),"")</f>
        <v/>
      </c>
      <c r="AM91" s="143"/>
      <c r="AN91" s="147"/>
      <c r="AO91" s="147"/>
      <c r="AP91" s="344" t="str">
        <f ca="1">IF(AA91="","",IFERROR(MID(AA91,VLOOKUP(LEFT(AA91,2),IBAN!$C$2:$Q$255,14,FALSE),VLOOKUP(LEFT(AA91,2),IBAN!$C$2:$Q$255,15,FALSE)),""))</f>
        <v/>
      </c>
      <c r="AQ91" s="150"/>
      <c r="AR91" s="151"/>
      <c r="AS91" s="344"/>
      <c r="AT91" s="152" t="str">
        <f t="shared" ca="1" si="26"/>
        <v/>
      </c>
      <c r="AU91" s="152" t="str">
        <f t="shared" ca="1" si="27"/>
        <v/>
      </c>
      <c r="AV91" s="136"/>
      <c r="AW91" s="210"/>
      <c r="AX91" s="150" t="str">
        <f t="shared" si="28"/>
        <v/>
      </c>
      <c r="AY91" s="344"/>
      <c r="AZ91" s="136" t="str">
        <f ca="1">IF(OFFSET(AZ91,0,-12)="","",IFERROR(VLOOKUP(MID(OFFSET(AZ91,0,-12),5,2),Lists!$A$3:$B$256,2,FALSE),"incorrect Swift/BIC"))</f>
        <v/>
      </c>
      <c r="BA91" s="152" t="str">
        <f ca="1">IF(COUNTIF(Lists!A82:A333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91,0,-12),CHAR(32),""),CHAR(33),""),CHAR(34),""),CHAR(35),""),CHAR(36),""),CHAR(37),""),CHAR(38),""),CHAR(39),""),CHAR(40),""),CHAR(41),""),CHAR(42),""),CHAR(43),""),CHAR(44),""),CHAR(45),""),CHAR(46),""),CHAR(47),""),CHAR(58),""),CHAR(59),""),CHAR(60),""),CHAR(61),""),CHAR(62),""),CHAR(63),""),CHAR(64),""),CHAR(91),""),CHAR(92),""),CHAR(93),""),CHAR(94),""),CHAR(95),""),CHAR(96),""),CHAR(123),""),CHAR(124),""),CHAR(125),""),CHAR(126),""),CHAR(150),""),CHAR(160),""))),"")</f>
        <v/>
      </c>
      <c r="BB91" s="152" t="str">
        <f ca="1">IF(BA91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91,0,-13),CHAR(32),""),CHAR(33),""),CHAR(34),""),CHAR(35),""),CHAR(36),""),CHAR(37),""),CHAR(38),""),CHAR(39),""),CHAR(40),""),CHAR(41),""),CHAR(42),""),CHAR(43),""),CHAR(44),""),CHAR(45),""),CHAR(46),""),CHAR(47),""),CHAR(58),""),CHAR(59),""),CHAR(60),""),CHAR(61),""),CHAR(62),""),CHAR(63),""),CHAR(64),""),CHAR(91),""),CHAR(92),""),CHAR(93),""),CHAR(94),""),CHAR(95),""),CHAR(96),""),CHAR(123),""),CHAR(124),""),CHAR(125),""),CHAR(126),""),CHAR(150),""),CHAR(160),""))),
IFERROR(IF(VLOOKUP(LEFT(BA91,2),IBAN!$C$2:$O$255,13,FALSE)=LEN(BA91),IFERROR(MID(BA91,VLOOKUP(LEFT(BA91,2),IBAN!$C$2:$O$255,11,FALSE),VLOOKUP(LEFT(BA91,2),IBAN!$C$2:$O$255,12,FALSE)),""),"IBAN is incorrect"),"IBAN is incorrect"))</f>
        <v/>
      </c>
      <c r="BC91" s="210"/>
      <c r="BD91" s="136"/>
      <c r="BE91" s="136"/>
      <c r="BF91" s="152" t="str">
        <f t="shared" ca="1" si="29"/>
        <v/>
      </c>
      <c r="BG91" s="345" t="str">
        <f ca="1">IF(OFFSET(U91,0,3)="","",IFERROR(
IF(VLOOKUP(OFFSET(U91,0,3),IBAN!$A$3:$S$255,19,FALSE)="Y",
  IF(VLOOKUP(OFFSET(U91,0,3),IBAN!$A$3:$C$255,2,FALSE)="Y",
      IF(AA91="","",IF(VLOOKUP(LEFT(AA91,2),IBAN!$C$2:$O$255,13,FALSE)=LEN(AA91),MID(AA91,VLOOKUP(LEFT(AA91,2),IBAN!$C$2:$O$255,6,FALSE),VLOOKUP(LEFT(AA91,2),IBAN!$C$2:$O$255,7,FALSE)),"IBAN is incorrect")),
      IF(AB91="","",MID(AB91,VLOOKUP(OFFSET(U91,0,3), IBAN!$A$3:$O$255,8,FALSE), VLOOKUP(OFFSET(U91,0,3), IBAN!$A$3:$O$255,9,FALSE)))),
  MID(UPPER(CLEAN(SUBSTITUTE(SUBSTITUTE(SUBSTITUTE(SUBSTITUTE(SUBSTITUTE(SUBSTITUTE(SUBSTITUTE(SUBSTITUTE(SUBSTITUTE(SUBSTITUTE(OFFSET(U91,0,9)," ",""),"-",""),"–",""),".",""),"/",""),"_",""),"&amp;",""),"+",""),":",""),";",""))),VLOOKUP(OFFSET(U91,0,3),IBAN!$A$3:$W$255,20,FALSE),VLOOKUP(OFFSET(U91,0,3),IBAN!$A$3:$W$255,21,FALSE))),
""))</f>
        <v/>
      </c>
      <c r="BH91" s="152" t="str">
        <f ca="1">IF(OFFSET(U91,0,3)="","",IFERROR(
IF(VLOOKUP(OFFSET(U91,0,3),IBAN!$A$3:$S$255,19,FALSE)="Y",
  IF(VLOOKUP(OFFSET(U91,0,3),IBAN!$A$3:$C$255,2,FALSE)="Y",
      IF(AA91="","",IF(VLOOKUP(LEFT(AA91,2),IBAN!$C$2:$O$255,13,FALSE)=LEN(AA91),MID(AA91,VLOOKUP(LEFT(AA91,2),IBAN!$C$2:$O$255,8,FALSE),VLOOKUP(LEFT(AA91,2),IBAN!$C$2:$O$255,9,FALSE)),"")),
      IF(AB91="","",MID(AB91,VLOOKUP(OFFSET(U91,0,3), IBAN!$A$3:$O$255,10,FALSE), VLOOKUP(OFFSET(U91,0,3), IBAN!$A$3:$O$255,11,FALSE)))),
  IFERROR(MID(UPPER(CLEAN(SUBSTITUTE(SUBSTITUTE(SUBSTITUTE(SUBSTITUTE(SUBSTITUTE(SUBSTITUTE(SUBSTITUTE(SUBSTITUTE(SUBSTITUTE(SUBSTITUTE(OFFSET(U91,0,9)," ",""),"-",""),"–",""),".",""),"/",""),"_",""),"&amp;",""),"+",""),":",""),";",""))),VLOOKUP(OFFSET(U91,0,3),IBAN!$A$3:$W$255,22,FALSE),VLOOKUP(OFFSET(U91,0,3),IBAN!$A$3:$W$255,23,FALSE)),
        UPPER(CLEAN(SUBSTITUTE(SUBSTITUTE(SUBSTITUTE(SUBSTITUTE(SUBSTITUTE(SUBSTITUTE(SUBSTITUTE(SUBSTITUTE(SUBSTITUTE(SUBSTITUTE(OFFSET(U91,0,9)," ",""),"-",""),"–",""),".",""),"/",""),"_",""),"&amp;",""),"+",""),":",""),";",""))))),
""))</f>
        <v/>
      </c>
      <c r="BI91" s="152" t="str">
        <f t="shared" ca="1" si="30"/>
        <v/>
      </c>
      <c r="BJ91" s="152" t="str">
        <f t="shared" ca="1" si="31"/>
        <v/>
      </c>
      <c r="BK91" s="150"/>
      <c r="BL91" s="152" t="str">
        <f t="shared" ca="1" si="32"/>
        <v/>
      </c>
      <c r="BM91" s="152"/>
      <c r="BN91" s="136"/>
      <c r="BO91" s="136"/>
      <c r="BP91" s="152"/>
      <c r="BQ91" s="136"/>
      <c r="BR91" s="136" t="str">
        <f t="shared" ca="1" si="20"/>
        <v/>
      </c>
      <c r="BS91" s="136"/>
      <c r="BT91" s="136"/>
      <c r="BU91" s="136"/>
      <c r="BV91" s="210"/>
      <c r="BW91" s="153"/>
      <c r="BX91" s="153"/>
      <c r="BY91" s="136"/>
      <c r="BZ91" s="136"/>
      <c r="CA91" s="136"/>
      <c r="CB91" s="136"/>
      <c r="CC91" s="136" t="str">
        <f t="shared" ca="1" si="21"/>
        <v/>
      </c>
      <c r="CD91" s="136" t="str">
        <f t="shared" ca="1" si="22"/>
        <v/>
      </c>
      <c r="CE91" s="210"/>
      <c r="CF91" s="136" t="str">
        <f t="shared" ca="1" si="33"/>
        <v/>
      </c>
      <c r="CG91" s="136" t="str">
        <f t="shared" ca="1" si="34"/>
        <v/>
      </c>
      <c r="CH91" s="136"/>
      <c r="CI91" s="526" t="str">
        <f ca="1">IF(AA91="","",IFERROR(IF(VLOOKUP(LEFT(AA91,2),IBAN!$C$2:$O$255,13,FALSE)=LEN(AA91),IF(MOD(CONCATENATE(MOD(CONCATENATE(MOD(CONCATENATE(MOD(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91, LEN(AA91) - 4) &amp; LEFT(AA91,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91, LEN(AA91) - 4) &amp; LEFT(AA91,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91, LEN(AA91) - 4) &amp; LEFT(AA91,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91, LEN(AA91) - 4) &amp; LEFT(AA91, 4)),"A",10),"B",11),"C",12),"D",13),"E",14),"F",15),"G",16),"H",17),"I",18),"J",19),"K",20),"L",21),"M",22),"N",23),"O",24),"P",25),"Q",26),"R",27),"S",28),"T",29),"U",30),"V",31),"W",32),"X",33),"Y",34),"Z",35),39,12)),97)=1,"GOOD","BAD"),"Length incorrect"),"BAD"))</f>
        <v/>
      </c>
      <c r="CJ91" s="526" t="str">
        <f ca="1">IF(OR(AA91="",OFFSET(U91,0,3)=""),"",IF(SUMPRODUCT(--(ISNUMBER(SEARCH(Colonies,OFFSET(U91,0,3))))),"",IFERROR(IF(INDEX(IBAN!$A$3:$A$255,MATCH(LEFT(AA91,2),IBAN!$C$3:$C$255,0))=OFFSET(U91,0,3),"GOOD","BAD"),"BAD")))</f>
        <v/>
      </c>
      <c r="CK91" s="526" t="str">
        <f ca="1">IF(AB91="","",IFERROR(IF(VLOOKUP(OFFSET(U91,0,3),IBAN!$A$2:$N$255,14,FALSE)="","no criteria",IF(VLOOKUP(OFFSET(U91,0,3),IBAN!$A$2:$N$255,14,FALSE)=LEN(AB91),"GOOD",IF(OR(CO91="GOOD",CP91="GOOD"),"GOOD","BAD"))),""))</f>
        <v/>
      </c>
      <c r="CL91" s="527" t="str">
        <f ca="1">IF(BA91="","",IFERROR(IF(VLOOKUP(LEFT(BA91,2),IBAN!$C$2:$O$255,13,FALSE)=LEN(BA91),IF(MOD(CONCATENATE(MOD(CONCATENATE(MOD(CONCATENATE(MOD(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91, LEN(BA91) - 4) &amp; LEFT(BA91,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91, LEN(BA91) - 4) &amp; LEFT(BA91,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91, LEN(BA91) - 4) &amp; LEFT(BA91,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91, LEN(BA91) - 4) &amp; LEFT(BA91, 4)),"A",10),"B",11),"C",12),"D",13),"E",14),"F",15),"G",16),"H",17),"I",18),"J",19),"K",20),"L",21),"M",22),"N",23),"O",24),"P",25),"Q",26),"R",27),"S",28),"T",29),"U",30),"V",31),"W",32),"X",33),"Y",34),"Z",35),39,12)),97)=1,"GOOD","BAD"),"BAD"),"BAD"))</f>
        <v/>
      </c>
      <c r="CM91" s="527" t="str">
        <f ca="1">IF(OR(BA91="",AZ91=""),"",IF(SUMPRODUCT(--(ISNUMBER(SEARCH(Colonies,AZ91)))),"",IFERROR(IF(INDEX(IBAN!$A$3:$A$255,MATCH(LEFT(BA91,2),IBAN!$C$3:$C$255,0))=AZ91,"GOOD","BAD"),"BAD")))</f>
        <v/>
      </c>
      <c r="CN91" s="527" t="str">
        <f ca="1">IF(BB91="","",IFERROR(IF(VLOOKUP(AZ91,IBAN!$A$2:$N$255,14,FALSE)="","no criteria",IF(VLOOKUP(AZ91,IBAN!$A$2:$N$255,14,FALSE)=LEN(BB91),"GOOD","BAD")),""))</f>
        <v/>
      </c>
      <c r="CO91" s="526" t="str">
        <f t="shared" ca="1" si="35"/>
        <v/>
      </c>
      <c r="CP91" s="526" t="str">
        <f t="shared" ca="1" si="36"/>
        <v/>
      </c>
      <c r="CQ91" s="346"/>
      <c r="CR91" s="539"/>
    </row>
    <row r="92" spans="1:96" s="541" customFormat="1" x14ac:dyDescent="0.2">
      <c r="A92" s="534"/>
      <c r="B92" s="534"/>
      <c r="C92" s="534"/>
      <c r="D92" s="534"/>
      <c r="E92" s="534"/>
      <c r="F92" s="534"/>
      <c r="G92" s="155"/>
      <c r="H92" s="141" t="str">
        <f>IF('Supplier Details'!I92="","",'Supplier Details'!I92)</f>
        <v/>
      </c>
      <c r="I92" s="141"/>
      <c r="J92" s="142" t="str">
        <f>IF('Supplier Details'!K92="","",'Supplier Details'!K92)</f>
        <v/>
      </c>
      <c r="K92" s="143" t="str">
        <f ca="1">IF(OFFSET('Supplier Details'!J92,0,2)="","",UPPER(OFFSET('Supplier Details'!J92,0,2)))</f>
        <v/>
      </c>
      <c r="L92" s="142" t="str">
        <f ca="1">IF(OFFSET('Supplier Details'!J92,0,3)="","",OFFSET('Supplier Details'!J92,0,3))</f>
        <v/>
      </c>
      <c r="M92" s="341"/>
      <c r="N92" s="141"/>
      <c r="O92" s="142" t="str">
        <f>IF('Supplier Details'!Y92="","",'Supplier Details'!Y92)</f>
        <v/>
      </c>
      <c r="P92" s="129" t="str">
        <f ca="1">IF(OFFSET('Supplier Details'!X92,0,4)="","",OFFSET('Supplier Details'!X92,0,4))</f>
        <v/>
      </c>
      <c r="Q92" s="129" t="str">
        <f>IF('Supplier Details'!V92="","",'Supplier Details'!V92)</f>
        <v/>
      </c>
      <c r="R92" s="129" t="str">
        <f ca="1">IF(OFFSET('Supplier Details'!X92,0,6)="","",OFFSET('Supplier Details'!X92,0,6))</f>
        <v/>
      </c>
      <c r="S92" s="144" t="str">
        <f>IF('Supplier Details'!AA92="","",'Supplier Details'!AA92)</f>
        <v/>
      </c>
      <c r="T92" s="341"/>
      <c r="U92" s="145"/>
      <c r="V92" s="149"/>
      <c r="W92" s="149"/>
      <c r="X92" s="129" t="str">
        <f t="shared" ca="1" si="23"/>
        <v/>
      </c>
      <c r="Y92" s="147"/>
      <c r="Z92" s="147" t="str">
        <f ca="1">IF(AA92="","",IFERROR(IF(VLOOKUP(LEFT(AA92,2),IBAN!$C$2:$O$255,13,FALSE)=LEN(AA92),IFERROR(MID(AA92,VLOOKUP(LEFT(AA92,2),IBAN!$C$2:$O$255,11,FALSE),VLOOKUP(LEFT(AA92,2),IBAN!$C$2:$O$255,12,FALSE)),""),""),"IBAN is incorrect"))</f>
        <v/>
      </c>
      <c r="AA92" s="152" t="str">
        <f t="shared" ca="1" si="24"/>
        <v/>
      </c>
      <c r="AB92" s="152" t="str">
        <f t="shared" ca="1" si="25"/>
        <v/>
      </c>
      <c r="AC92" s="143"/>
      <c r="AD92" s="342" t="str">
        <f ca="1">IF(OFFSET(U92,0,3)="","",IFERROR(IF(VLOOKUP(OFFSET(U92,0,3),IBAN!$A$3:$S$255,19,FALSE)="Y",CONCATENATE(BG92,BH92),IF(VLOOKUP(OFFSET(U92,0,3),IBAN!$A$3:$X$255,24,FALSE)="","",VLOOKUP(OFFSET(U92,0,3),IBAN!$A$3:$X$255,24,FALSE))),""))</f>
        <v/>
      </c>
      <c r="AE92" s="143"/>
      <c r="AF92" s="143"/>
      <c r="AG92" s="147"/>
      <c r="AH92" s="149"/>
      <c r="AI92" s="145" t="str">
        <f>IF('Supplier Details'!AS92="","",'Supplier Details'!AS92)</f>
        <v/>
      </c>
      <c r="AJ92" s="145"/>
      <c r="AK92" s="343" t="str">
        <f ca="1">IFERROR(IF(OFFSET(U92,0,3)="","",IF(ISBLANK(VLOOKUP(OFFSET(U92,0,3),IBAN!$A$3:$AC$255,27,FALSE)),"",VLOOKUP(OFFSET(U92,0,3),IBAN!$A$3:$AC$255,27,FALSE))),"")</f>
        <v/>
      </c>
      <c r="AL92" s="147" t="str">
        <f ca="1">IFERROR(IF(OFFSET(U92,0,3)="","",IF(ISBLANK(VLOOKUP(OFFSET(U92,0,3),IBAN!$A$3:$AC$255,28,FALSE)),"",VLOOKUP(OFFSET(U92,0,3),IBAN!$A$3:$AC$255,28,FALSE))),"")</f>
        <v/>
      </c>
      <c r="AM92" s="143"/>
      <c r="AN92" s="147"/>
      <c r="AO92" s="147"/>
      <c r="AP92" s="344" t="str">
        <f ca="1">IF(AA92="","",IFERROR(MID(AA92,VLOOKUP(LEFT(AA92,2),IBAN!$C$2:$Q$255,14,FALSE),VLOOKUP(LEFT(AA92,2),IBAN!$C$2:$Q$255,15,FALSE)),""))</f>
        <v/>
      </c>
      <c r="AQ92" s="150"/>
      <c r="AR92" s="151"/>
      <c r="AS92" s="344"/>
      <c r="AT92" s="152" t="str">
        <f t="shared" ca="1" si="26"/>
        <v/>
      </c>
      <c r="AU92" s="152" t="str">
        <f t="shared" ca="1" si="27"/>
        <v/>
      </c>
      <c r="AV92" s="136"/>
      <c r="AW92" s="210"/>
      <c r="AX92" s="150" t="str">
        <f t="shared" si="28"/>
        <v/>
      </c>
      <c r="AY92" s="344"/>
      <c r="AZ92" s="136" t="str">
        <f ca="1">IF(OFFSET(AZ92,0,-12)="","",IFERROR(VLOOKUP(MID(OFFSET(AZ92,0,-12),5,2),Lists!$A$3:$B$256,2,FALSE),"incorrect Swift/BIC"))</f>
        <v/>
      </c>
      <c r="BA92" s="152" t="str">
        <f ca="1">IF(COUNTIF(Lists!A83:A334,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92,0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92,0,-12),CHAR(32),""),CHAR(33),""),CHAR(34),""),CHAR(35),""),CHAR(36),""),CHAR(37),""),CHAR(38),""),CHAR(39),""),CHAR(40),""),CHAR(41),""),CHAR(42),""),CHAR(43),""),CHAR(44),""),CHAR(45),""),CHAR(46),""),CHAR(47),""),CHAR(58),""),CHAR(59),""),CHAR(60),""),CHAR(61),""),CHAR(62),""),CHAR(63),""),CHAR(64),""),CHAR(91),""),CHAR(92),""),CHAR(93),""),CHAR(94),""),CHAR(95),""),CHAR(96),""),CHAR(123),""),CHAR(124),""),CHAR(125),""),CHAR(126),""),CHAR(150),""),CHAR(160),""))),"")</f>
        <v/>
      </c>
      <c r="BB92" s="152" t="str">
        <f ca="1">IF(BA92="",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92,0,-13),CHAR(32),""),CHAR(33),""),CHAR(34),""),CHAR(35),""),CHAR(36),""),CHAR(37),""),CHAR(38),""),CHAR(39),""),CHAR(40),""),CHAR(41),""),CHAR(42),""),CHAR(43),""),CHAR(44),""),CHAR(45),""),CHAR(46),""),CHAR(47),""),CHAR(58),""),CHAR(59),""),CHAR(60),""),CHAR(61),""),CHAR(62),""),CHAR(63),""),CHAR(64),""),CHAR(91),""),CHAR(92),""),CHAR(93),""),CHAR(94),""),CHAR(95),""),CHAR(96),""),CHAR(123),""),CHAR(124),""),CHAR(125),""),CHAR(126),""),CHAR(150),""),CHAR(160),""))),
IFERROR(IF(VLOOKUP(LEFT(BA92,2),IBAN!$C$2:$O$255,13,FALSE)=LEN(BA92),IFERROR(MID(BA92,VLOOKUP(LEFT(BA92,2),IBAN!$C$2:$O$255,11,FALSE),VLOOKUP(LEFT(BA92,2),IBAN!$C$2:$O$255,12,FALSE)),""),"IBAN is incorrect"),"IBAN is incorrect"))</f>
        <v/>
      </c>
      <c r="BC92" s="210"/>
      <c r="BD92" s="136"/>
      <c r="BE92" s="136"/>
      <c r="BF92" s="152" t="str">
        <f t="shared" ca="1" si="29"/>
        <v/>
      </c>
      <c r="BG92" s="345" t="str">
        <f ca="1">IF(OFFSET(U92,0,3)="","",IFERROR(
IF(VLOOKUP(OFFSET(U92,0,3),IBAN!$A$3:$S$255,19,FALSE)="Y",
  IF(VLOOKUP(OFFSET(U92,0,3),IBAN!$A$3:$C$255,2,FALSE)="Y",
      IF(AA92="","",IF(VLOOKUP(LEFT(AA92,2),IBAN!$C$2:$O$255,13,FALSE)=LEN(AA92),MID(AA92,VLOOKUP(LEFT(AA92,2),IBAN!$C$2:$O$255,6,FALSE),VLOOKUP(LEFT(AA92,2),IBAN!$C$2:$O$255,7,FALSE)),"IBAN is incorrect")),
      IF(AB92="","",MID(AB92,VLOOKUP(OFFSET(U92,0,3), IBAN!$A$3:$O$255,8,FALSE), VLOOKUP(OFFSET(U92,0,3), IBAN!$A$3:$O$255,9,FALSE)))),
  MID(UPPER(CLEAN(SUBSTITUTE(SUBSTITUTE(SUBSTITUTE(SUBSTITUTE(SUBSTITUTE(SUBSTITUTE(SUBSTITUTE(SUBSTITUTE(SUBSTITUTE(SUBSTITUTE(OFFSET(U92,0,9)," ",""),"-",""),"–",""),".",""),"/",""),"_",""),"&amp;",""),"+",""),":",""),";",""))),VLOOKUP(OFFSET(U92,0,3),IBAN!$A$3:$W$255,20,FALSE),VLOOKUP(OFFSET(U92,0,3),IBAN!$A$3:$W$255,21,FALSE))),
""))</f>
        <v/>
      </c>
      <c r="BH92" s="152" t="str">
        <f ca="1">IF(OFFSET(U92,0,3)="","",IFERROR(
IF(VLOOKUP(OFFSET(U92,0,3),IBAN!$A$3:$S$255,19,FALSE)="Y",
  IF(VLOOKUP(OFFSET(U92,0,3),IBAN!$A$3:$C$255,2,FALSE)="Y",
      IF(AA92="","",IF(VLOOKUP(LEFT(AA92,2),IBAN!$C$2:$O$255,13,FALSE)=LEN(AA92),MID(AA92,VLOOKUP(LEFT(AA92,2),IBAN!$C$2:$O$255,8,FALSE),VLOOKUP(LEFT(AA92,2),IBAN!$C$2:$O$255,9,FALSE)),"")),
      IF(AB92="","",MID(AB92,VLOOKUP(OFFSET(U92,0,3), IBAN!$A$3:$O$255,10,FALSE), VLOOKUP(OFFSET(U92,0,3), IBAN!$A$3:$O$255,11,FALSE)))),
  IFERROR(MID(UPPER(CLEAN(SUBSTITUTE(SUBSTITUTE(SUBSTITUTE(SUBSTITUTE(SUBSTITUTE(SUBSTITUTE(SUBSTITUTE(SUBSTITUTE(SUBSTITUTE(SUBSTITUTE(OFFSET(U92,0,9)," ",""),"-",""),"–",""),".",""),"/",""),"_",""),"&amp;",""),"+",""),":",""),";",""))),VLOOKUP(OFFSET(U92,0,3),IBAN!$A$3:$W$255,22,FALSE),VLOOKUP(OFFSET(U92,0,3),IBAN!$A$3:$W$255,23,FALSE)),
        UPPER(CLEAN(SUBSTITUTE(SUBSTITUTE(SUBSTITUTE(SUBSTITUTE(SUBSTITUTE(SUBSTITUTE(SUBSTITUTE(SUBSTITUTE(SUBSTITUTE(SUBSTITUTE(OFFSET(U92,0,9)," ",""),"-",""),"–",""),".",""),"/",""),"_",""),"&amp;",""),"+",""),":",""),";",""))))),
""))</f>
        <v/>
      </c>
      <c r="BI92" s="152" t="str">
        <f t="shared" ca="1" si="30"/>
        <v/>
      </c>
      <c r="BJ92" s="152" t="str">
        <f t="shared" ca="1" si="31"/>
        <v/>
      </c>
      <c r="BK92" s="150"/>
      <c r="BL92" s="152" t="str">
        <f t="shared" ca="1" si="32"/>
        <v/>
      </c>
      <c r="BM92" s="152"/>
      <c r="BN92" s="136"/>
      <c r="BO92" s="136"/>
      <c r="BP92" s="152"/>
      <c r="BQ92" s="136"/>
      <c r="BR92" s="136" t="str">
        <f t="shared" ca="1" si="20"/>
        <v/>
      </c>
      <c r="BS92" s="136"/>
      <c r="BT92" s="136"/>
      <c r="BU92" s="136"/>
      <c r="BV92" s="210"/>
      <c r="BW92" s="153"/>
      <c r="BX92" s="153"/>
      <c r="BY92" s="136"/>
      <c r="BZ92" s="136"/>
      <c r="CA92" s="136"/>
      <c r="CB92" s="136"/>
      <c r="CC92" s="136" t="str">
        <f t="shared" ca="1" si="21"/>
        <v/>
      </c>
      <c r="CD92" s="136" t="str">
        <f t="shared" ca="1" si="22"/>
        <v/>
      </c>
      <c r="CE92" s="210"/>
      <c r="CF92" s="136" t="str">
        <f t="shared" ca="1" si="33"/>
        <v/>
      </c>
      <c r="CG92" s="136" t="str">
        <f t="shared" ca="1" si="34"/>
        <v/>
      </c>
      <c r="CH92" s="136"/>
      <c r="CI92" s="526" t="str">
        <f ca="1">IF(AA92="","",IFERROR(IF(VLOOKUP(LEFT(AA92,2),IBAN!$C$2:$O$255,13,FALSE)=LEN(AA92),IF(MOD(CONCATENATE(MOD(CONCATENATE(MOD(CONCATENATE(MOD(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92, LEN(AA92) - 4) &amp; LEFT(AA92,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92, LEN(AA92) - 4) &amp; LEFT(AA92,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92, LEN(AA92) - 4) &amp; LEFT(AA92,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92, LEN(AA92) - 4) &amp; LEFT(AA92, 4)),"A",10),"B",11),"C",12),"D",13),"E",14),"F",15),"G",16),"H",17),"I",18),"J",19),"K",20),"L",21),"M",22),"N",23),"O",24),"P",25),"Q",26),"R",27),"S",28),"T",29),"U",30),"V",31),"W",32),"X",33),"Y",34),"Z",35),39,12)),97)=1,"GOOD","BAD"),"Length incorrect"),"BAD"))</f>
        <v/>
      </c>
      <c r="CJ92" s="526" t="str">
        <f ca="1">IF(OR(AA92="",OFFSET(U92,0,3)=""),"",IF(SUMPRODUCT(--(ISNUMBER(SEARCH(Colonies,OFFSET(U92,0,3))))),"",IFERROR(IF(INDEX(IBAN!$A$3:$A$255,MATCH(LEFT(AA92,2),IBAN!$C$3:$C$255,0))=OFFSET(U92,0,3),"GOOD","BAD"),"BAD")))</f>
        <v/>
      </c>
      <c r="CK92" s="526" t="str">
        <f ca="1">IF(AB92="","",IFERROR(IF(VLOOKUP(OFFSET(U92,0,3),IBAN!$A$2:$N$255,14,FALSE)="","no criteria",IF(VLOOKUP(OFFSET(U92,0,3),IBAN!$A$2:$N$255,14,FALSE)=LEN(AB92),"GOOD",IF(OR(CO92="GOOD",CP92="GOOD"),"GOOD","BAD"))),""))</f>
        <v/>
      </c>
      <c r="CL92" s="527" t="str">
        <f ca="1">IF(BA92="","",IFERROR(IF(VLOOKUP(LEFT(BA92,2),IBAN!$C$2:$O$255,13,FALSE)=LEN(BA92),IF(MOD(CONCATENATE(MOD(CONCATENATE(MOD(CONCATENATE(MOD(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92, LEN(BA92) - 4) &amp; LEFT(BA92,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92, LEN(BA92) - 4) &amp; LEFT(BA92,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92, LEN(BA92) - 4) &amp; LEFT(BA92,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92, LEN(BA92) - 4) &amp; LEFT(BA92, 4)),"A",10),"B",11),"C",12),"D",13),"E",14),"F",15),"G",16),"H",17),"I",18),"J",19),"K",20),"L",21),"M",22),"N",23),"O",24),"P",25),"Q",26),"R",27),"S",28),"T",29),"U",30),"V",31),"W",32),"X",33),"Y",34),"Z",35),39,12)),97)=1,"GOOD","BAD"),"BAD"),"BAD"))</f>
        <v/>
      </c>
      <c r="CM92" s="527" t="str">
        <f ca="1">IF(OR(BA92="",AZ92=""),"",IF(SUMPRODUCT(--(ISNUMBER(SEARCH(Colonies,AZ92)))),"",IFERROR(IF(INDEX(IBAN!$A$3:$A$255,MATCH(LEFT(BA92,2),IBAN!$C$3:$C$255,0))=AZ92,"GOOD","BAD"),"BAD")))</f>
        <v/>
      </c>
      <c r="CN92" s="527" t="str">
        <f ca="1">IF(BB92="","",IFERROR(IF(VLOOKUP(AZ92,IBAN!$A$2:$N$255,14,FALSE)="","no criteria",IF(VLOOKUP(AZ92,IBAN!$A$2:$N$255,14,FALSE)=LEN(BB92),"GOOD","BAD")),""))</f>
        <v/>
      </c>
      <c r="CO92" s="526" t="str">
        <f t="shared" ca="1" si="35"/>
        <v/>
      </c>
      <c r="CP92" s="526" t="str">
        <f t="shared" ca="1" si="36"/>
        <v/>
      </c>
      <c r="CQ92" s="346"/>
      <c r="CR92" s="539"/>
    </row>
    <row r="93" spans="1:96" s="541" customFormat="1" x14ac:dyDescent="0.2">
      <c r="A93" s="534"/>
      <c r="B93" s="534"/>
      <c r="C93" s="534"/>
      <c r="D93" s="534"/>
      <c r="E93" s="534"/>
      <c r="F93" s="534"/>
      <c r="G93" s="155"/>
      <c r="H93" s="141" t="str">
        <f>IF('Supplier Details'!I93="","",'Supplier Details'!I93)</f>
        <v/>
      </c>
      <c r="I93" s="141"/>
      <c r="J93" s="142" t="str">
        <f>IF('Supplier Details'!K93="","",'Supplier Details'!K93)</f>
        <v/>
      </c>
      <c r="K93" s="143" t="str">
        <f ca="1">IF(OFFSET('Supplier Details'!J93,0,2)="","",UPPER(OFFSET('Supplier Details'!J93,0,2)))</f>
        <v/>
      </c>
      <c r="L93" s="142" t="str">
        <f ca="1">IF(OFFSET('Supplier Details'!J93,0,3)="","",OFFSET('Supplier Details'!J93,0,3))</f>
        <v/>
      </c>
      <c r="M93" s="341"/>
      <c r="N93" s="141"/>
      <c r="O93" s="142" t="str">
        <f>IF('Supplier Details'!Y93="","",'Supplier Details'!Y93)</f>
        <v/>
      </c>
      <c r="P93" s="129" t="str">
        <f ca="1">IF(OFFSET('Supplier Details'!X93,0,4)="","",OFFSET('Supplier Details'!X93,0,4))</f>
        <v/>
      </c>
      <c r="Q93" s="129" t="str">
        <f>IF('Supplier Details'!V93="","",'Supplier Details'!V93)</f>
        <v/>
      </c>
      <c r="R93" s="129" t="str">
        <f ca="1">IF(OFFSET('Supplier Details'!X93,0,6)="","",OFFSET('Supplier Details'!X93,0,6))</f>
        <v/>
      </c>
      <c r="S93" s="144" t="str">
        <f>IF('Supplier Details'!AA93="","",'Supplier Details'!AA93)</f>
        <v/>
      </c>
      <c r="T93" s="341"/>
      <c r="U93" s="145"/>
      <c r="V93" s="149"/>
      <c r="W93" s="149"/>
      <c r="X93" s="129" t="str">
        <f t="shared" ca="1" si="23"/>
        <v/>
      </c>
      <c r="Y93" s="147"/>
      <c r="Z93" s="147" t="str">
        <f ca="1">IF(AA93="","",IFERROR(IF(VLOOKUP(LEFT(AA93,2),IBAN!$C$2:$O$255,13,FALSE)=LEN(AA93),IFERROR(MID(AA93,VLOOKUP(LEFT(AA93,2),IBAN!$C$2:$O$255,11,FALSE),VLOOKUP(LEFT(AA93,2),IBAN!$C$2:$O$255,12,FALSE)),""),""),"IBAN is incorrect"))</f>
        <v/>
      </c>
      <c r="AA93" s="152" t="str">
        <f t="shared" ca="1" si="24"/>
        <v/>
      </c>
      <c r="AB93" s="152" t="str">
        <f t="shared" ca="1" si="25"/>
        <v/>
      </c>
      <c r="AC93" s="143"/>
      <c r="AD93" s="342" t="str">
        <f ca="1">IF(OFFSET(U93,0,3)="","",IFERROR(IF(VLOOKUP(OFFSET(U93,0,3),IBAN!$A$3:$S$255,19,FALSE)="Y",CONCATENATE(BG93,BH93),IF(VLOOKUP(OFFSET(U93,0,3),IBAN!$A$3:$X$255,24,FALSE)="","",VLOOKUP(OFFSET(U93,0,3),IBAN!$A$3:$X$255,24,FALSE))),""))</f>
        <v/>
      </c>
      <c r="AE93" s="143"/>
      <c r="AF93" s="143"/>
      <c r="AG93" s="147"/>
      <c r="AH93" s="149"/>
      <c r="AI93" s="145" t="str">
        <f>IF('Supplier Details'!AS93="","",'Supplier Details'!AS93)</f>
        <v/>
      </c>
      <c r="AJ93" s="145"/>
      <c r="AK93" s="343" t="str">
        <f ca="1">IFERROR(IF(OFFSET(U93,0,3)="","",IF(ISBLANK(VLOOKUP(OFFSET(U93,0,3),IBAN!$A$3:$AC$255,27,FALSE)),"",VLOOKUP(OFFSET(U93,0,3),IBAN!$A$3:$AC$255,27,FALSE))),"")</f>
        <v/>
      </c>
      <c r="AL93" s="147" t="str">
        <f ca="1">IFERROR(IF(OFFSET(U93,0,3)="","",IF(ISBLANK(VLOOKUP(OFFSET(U93,0,3),IBAN!$A$3:$AC$255,28,FALSE)),"",VLOOKUP(OFFSET(U93,0,3),IBAN!$A$3:$AC$255,28,FALSE))),"")</f>
        <v/>
      </c>
      <c r="AM93" s="143"/>
      <c r="AN93" s="147"/>
      <c r="AO93" s="147"/>
      <c r="AP93" s="344" t="str">
        <f ca="1">IF(AA93="","",IFERROR(MID(AA93,VLOOKUP(LEFT(AA93,2),IBAN!$C$2:$Q$255,14,FALSE),VLOOKUP(LEFT(AA93,2),IBAN!$C$2:$Q$255,15,FALSE)),""))</f>
        <v/>
      </c>
      <c r="AQ93" s="150"/>
      <c r="AR93" s="151"/>
      <c r="AS93" s="344"/>
      <c r="AT93" s="152" t="str">
        <f t="shared" ca="1" si="26"/>
        <v/>
      </c>
      <c r="AU93" s="152" t="str">
        <f t="shared" ca="1" si="27"/>
        <v/>
      </c>
      <c r="AV93" s="136"/>
      <c r="AW93" s="210"/>
      <c r="AX93" s="150" t="str">
        <f t="shared" si="28"/>
        <v/>
      </c>
      <c r="AY93" s="344"/>
      <c r="AZ93" s="136" t="str">
        <f ca="1">IF(OFFSET(AZ93,0,-12)="","",IFERROR(VLOOKUP(MID(OFFSET(AZ93,0,-12),5,2),Lists!$A$3:$B$256,2,FALSE),"incorrect Swift/BIC"))</f>
        <v/>
      </c>
      <c r="BA93" s="152" t="str">
        <f ca="1">IF(COUNTIF(Lists!A84:A335,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93,0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93,0,-12),CHAR(32),""),CHAR(33),""),CHAR(34),""),CHAR(35),""),CHAR(36),""),CHAR(37),""),CHAR(38),""),CHAR(39),""),CHAR(40),""),CHAR(41),""),CHAR(42),""),CHAR(43),""),CHAR(44),""),CHAR(45),""),CHAR(46),""),CHAR(47),""),CHAR(58),""),CHAR(59),""),CHAR(60),""),CHAR(61),""),CHAR(62),""),CHAR(63),""),CHAR(64),""),CHAR(91),""),CHAR(92),""),CHAR(93),""),CHAR(94),""),CHAR(95),""),CHAR(96),""),CHAR(123),""),CHAR(124),""),CHAR(125),""),CHAR(126),""),CHAR(150),""),CHAR(160),""))),"")</f>
        <v/>
      </c>
      <c r="BB93" s="152" t="str">
        <f ca="1">IF(BA93="",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93,0,-13),CHAR(32),""),CHAR(33),""),CHAR(34),""),CHAR(35),""),CHAR(36),""),CHAR(37),""),CHAR(38),""),CHAR(39),""),CHAR(40),""),CHAR(41),""),CHAR(42),""),CHAR(43),""),CHAR(44),""),CHAR(45),""),CHAR(46),""),CHAR(47),""),CHAR(58),""),CHAR(59),""),CHAR(60),""),CHAR(61),""),CHAR(62),""),CHAR(63),""),CHAR(64),""),CHAR(91),""),CHAR(92),""),CHAR(93),""),CHAR(94),""),CHAR(95),""),CHAR(96),""),CHAR(123),""),CHAR(124),""),CHAR(125),""),CHAR(126),""),CHAR(150),""),CHAR(160),""))),
IFERROR(IF(VLOOKUP(LEFT(BA93,2),IBAN!$C$2:$O$255,13,FALSE)=LEN(BA93),IFERROR(MID(BA93,VLOOKUP(LEFT(BA93,2),IBAN!$C$2:$O$255,11,FALSE),VLOOKUP(LEFT(BA93,2),IBAN!$C$2:$O$255,12,FALSE)),""),"IBAN is incorrect"),"IBAN is incorrect"))</f>
        <v/>
      </c>
      <c r="BC93" s="210"/>
      <c r="BD93" s="136"/>
      <c r="BE93" s="136"/>
      <c r="BF93" s="152" t="str">
        <f t="shared" ca="1" si="29"/>
        <v/>
      </c>
      <c r="BG93" s="345" t="str">
        <f ca="1">IF(OFFSET(U93,0,3)="","",IFERROR(
IF(VLOOKUP(OFFSET(U93,0,3),IBAN!$A$3:$S$255,19,FALSE)="Y",
  IF(VLOOKUP(OFFSET(U93,0,3),IBAN!$A$3:$C$255,2,FALSE)="Y",
      IF(AA93="","",IF(VLOOKUP(LEFT(AA93,2),IBAN!$C$2:$O$255,13,FALSE)=LEN(AA93),MID(AA93,VLOOKUP(LEFT(AA93,2),IBAN!$C$2:$O$255,6,FALSE),VLOOKUP(LEFT(AA93,2),IBAN!$C$2:$O$255,7,FALSE)),"IBAN is incorrect")),
      IF(AB93="","",MID(AB93,VLOOKUP(OFFSET(U93,0,3), IBAN!$A$3:$O$255,8,FALSE), VLOOKUP(OFFSET(U93,0,3), IBAN!$A$3:$O$255,9,FALSE)))),
  MID(UPPER(CLEAN(SUBSTITUTE(SUBSTITUTE(SUBSTITUTE(SUBSTITUTE(SUBSTITUTE(SUBSTITUTE(SUBSTITUTE(SUBSTITUTE(SUBSTITUTE(SUBSTITUTE(OFFSET(U93,0,9)," ",""),"-",""),"–",""),".",""),"/",""),"_",""),"&amp;",""),"+",""),":",""),";",""))),VLOOKUP(OFFSET(U93,0,3),IBAN!$A$3:$W$255,20,FALSE),VLOOKUP(OFFSET(U93,0,3),IBAN!$A$3:$W$255,21,FALSE))),
""))</f>
        <v/>
      </c>
      <c r="BH93" s="152" t="str">
        <f ca="1">IF(OFFSET(U93,0,3)="","",IFERROR(
IF(VLOOKUP(OFFSET(U93,0,3),IBAN!$A$3:$S$255,19,FALSE)="Y",
  IF(VLOOKUP(OFFSET(U93,0,3),IBAN!$A$3:$C$255,2,FALSE)="Y",
      IF(AA93="","",IF(VLOOKUP(LEFT(AA93,2),IBAN!$C$2:$O$255,13,FALSE)=LEN(AA93),MID(AA93,VLOOKUP(LEFT(AA93,2),IBAN!$C$2:$O$255,8,FALSE),VLOOKUP(LEFT(AA93,2),IBAN!$C$2:$O$255,9,FALSE)),"")),
      IF(AB93="","",MID(AB93,VLOOKUP(OFFSET(U93,0,3), IBAN!$A$3:$O$255,10,FALSE), VLOOKUP(OFFSET(U93,0,3), IBAN!$A$3:$O$255,11,FALSE)))),
  IFERROR(MID(UPPER(CLEAN(SUBSTITUTE(SUBSTITUTE(SUBSTITUTE(SUBSTITUTE(SUBSTITUTE(SUBSTITUTE(SUBSTITUTE(SUBSTITUTE(SUBSTITUTE(SUBSTITUTE(OFFSET(U93,0,9)," ",""),"-",""),"–",""),".",""),"/",""),"_",""),"&amp;",""),"+",""),":",""),";",""))),VLOOKUP(OFFSET(U93,0,3),IBAN!$A$3:$W$255,22,FALSE),VLOOKUP(OFFSET(U93,0,3),IBAN!$A$3:$W$255,23,FALSE)),
        UPPER(CLEAN(SUBSTITUTE(SUBSTITUTE(SUBSTITUTE(SUBSTITUTE(SUBSTITUTE(SUBSTITUTE(SUBSTITUTE(SUBSTITUTE(SUBSTITUTE(SUBSTITUTE(OFFSET(U93,0,9)," ",""),"-",""),"–",""),".",""),"/",""),"_",""),"&amp;",""),"+",""),":",""),";",""))))),
""))</f>
        <v/>
      </c>
      <c r="BI93" s="152" t="str">
        <f t="shared" ca="1" si="30"/>
        <v/>
      </c>
      <c r="BJ93" s="152" t="str">
        <f t="shared" ca="1" si="31"/>
        <v/>
      </c>
      <c r="BK93" s="150"/>
      <c r="BL93" s="152" t="str">
        <f t="shared" ca="1" si="32"/>
        <v/>
      </c>
      <c r="BM93" s="152"/>
      <c r="BN93" s="136"/>
      <c r="BO93" s="136"/>
      <c r="BP93" s="152"/>
      <c r="BQ93" s="136"/>
      <c r="BR93" s="136" t="str">
        <f t="shared" ca="1" si="20"/>
        <v/>
      </c>
      <c r="BS93" s="136"/>
      <c r="BT93" s="136"/>
      <c r="BU93" s="136"/>
      <c r="BV93" s="210"/>
      <c r="BW93" s="153"/>
      <c r="BX93" s="153"/>
      <c r="BY93" s="136"/>
      <c r="BZ93" s="136"/>
      <c r="CA93" s="136"/>
      <c r="CB93" s="136"/>
      <c r="CC93" s="136" t="str">
        <f t="shared" ca="1" si="21"/>
        <v/>
      </c>
      <c r="CD93" s="136" t="str">
        <f t="shared" ca="1" si="22"/>
        <v/>
      </c>
      <c r="CE93" s="210"/>
      <c r="CF93" s="136" t="str">
        <f t="shared" ca="1" si="33"/>
        <v/>
      </c>
      <c r="CG93" s="136" t="str">
        <f t="shared" ca="1" si="34"/>
        <v/>
      </c>
      <c r="CH93" s="136"/>
      <c r="CI93" s="526" t="str">
        <f ca="1">IF(AA93="","",IFERROR(IF(VLOOKUP(LEFT(AA93,2),IBAN!$C$2:$O$255,13,FALSE)=LEN(AA93),IF(MOD(CONCATENATE(MOD(CONCATENATE(MOD(CONCATENATE(MOD(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93, LEN(AA93) - 4) &amp; LEFT(AA93,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93, LEN(AA93) - 4) &amp; LEFT(AA93,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93, LEN(AA93) - 4) &amp; LEFT(AA93,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93, LEN(AA93) - 4) &amp; LEFT(AA93, 4)),"A",10),"B",11),"C",12),"D",13),"E",14),"F",15),"G",16),"H",17),"I",18),"J",19),"K",20),"L",21),"M",22),"N",23),"O",24),"P",25),"Q",26),"R",27),"S",28),"T",29),"U",30),"V",31),"W",32),"X",33),"Y",34),"Z",35),39,12)),97)=1,"GOOD","BAD"),"Length incorrect"),"BAD"))</f>
        <v/>
      </c>
      <c r="CJ93" s="526" t="str">
        <f ca="1">IF(OR(AA93="",OFFSET(U93,0,3)=""),"",IF(SUMPRODUCT(--(ISNUMBER(SEARCH(Colonies,OFFSET(U93,0,3))))),"",IFERROR(IF(INDEX(IBAN!$A$3:$A$255,MATCH(LEFT(AA93,2),IBAN!$C$3:$C$255,0))=OFFSET(U93,0,3),"GOOD","BAD"),"BAD")))</f>
        <v/>
      </c>
      <c r="CK93" s="526" t="str">
        <f ca="1">IF(AB93="","",IFERROR(IF(VLOOKUP(OFFSET(U93,0,3),IBAN!$A$2:$N$255,14,FALSE)="","no criteria",IF(VLOOKUP(OFFSET(U93,0,3),IBAN!$A$2:$N$255,14,FALSE)=LEN(AB93),"GOOD",IF(OR(CO93="GOOD",CP93="GOOD"),"GOOD","BAD"))),""))</f>
        <v/>
      </c>
      <c r="CL93" s="527" t="str">
        <f ca="1">IF(BA93="","",IFERROR(IF(VLOOKUP(LEFT(BA93,2),IBAN!$C$2:$O$255,13,FALSE)=LEN(BA93),IF(MOD(CONCATENATE(MOD(CONCATENATE(MOD(CONCATENATE(MOD(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93, LEN(BA93) - 4) &amp; LEFT(BA93,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93, LEN(BA93) - 4) &amp; LEFT(BA93,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93, LEN(BA93) - 4) &amp; LEFT(BA93,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93, LEN(BA93) - 4) &amp; LEFT(BA93, 4)),"A",10),"B",11),"C",12),"D",13),"E",14),"F",15),"G",16),"H",17),"I",18),"J",19),"K",20),"L",21),"M",22),"N",23),"O",24),"P",25),"Q",26),"R",27),"S",28),"T",29),"U",30),"V",31),"W",32),"X",33),"Y",34),"Z",35),39,12)),97)=1,"GOOD","BAD"),"BAD"),"BAD"))</f>
        <v/>
      </c>
      <c r="CM93" s="527" t="str">
        <f ca="1">IF(OR(BA93="",AZ93=""),"",IF(SUMPRODUCT(--(ISNUMBER(SEARCH(Colonies,AZ93)))),"",IFERROR(IF(INDEX(IBAN!$A$3:$A$255,MATCH(LEFT(BA93,2),IBAN!$C$3:$C$255,0))=AZ93,"GOOD","BAD"),"BAD")))</f>
        <v/>
      </c>
      <c r="CN93" s="527" t="str">
        <f ca="1">IF(BB93="","",IFERROR(IF(VLOOKUP(AZ93,IBAN!$A$2:$N$255,14,FALSE)="","no criteria",IF(VLOOKUP(AZ93,IBAN!$A$2:$N$255,14,FALSE)=LEN(BB93),"GOOD","BAD")),""))</f>
        <v/>
      </c>
      <c r="CO93" s="526" t="str">
        <f t="shared" ca="1" si="35"/>
        <v/>
      </c>
      <c r="CP93" s="526" t="str">
        <f t="shared" ca="1" si="36"/>
        <v/>
      </c>
      <c r="CQ93" s="346"/>
      <c r="CR93" s="539"/>
    </row>
    <row r="94" spans="1:96" s="541" customFormat="1" x14ac:dyDescent="0.2">
      <c r="A94" s="534"/>
      <c r="B94" s="534"/>
      <c r="C94" s="534"/>
      <c r="D94" s="534"/>
      <c r="E94" s="534"/>
      <c r="F94" s="534"/>
      <c r="G94" s="155"/>
      <c r="H94" s="141" t="str">
        <f>IF('Supplier Details'!I94="","",'Supplier Details'!I94)</f>
        <v/>
      </c>
      <c r="I94" s="141"/>
      <c r="J94" s="142" t="str">
        <f>IF('Supplier Details'!K94="","",'Supplier Details'!K94)</f>
        <v/>
      </c>
      <c r="K94" s="143" t="str">
        <f ca="1">IF(OFFSET('Supplier Details'!J94,0,2)="","",UPPER(OFFSET('Supplier Details'!J94,0,2)))</f>
        <v/>
      </c>
      <c r="L94" s="142" t="str">
        <f ca="1">IF(OFFSET('Supplier Details'!J94,0,3)="","",OFFSET('Supplier Details'!J94,0,3))</f>
        <v/>
      </c>
      <c r="M94" s="341"/>
      <c r="N94" s="141"/>
      <c r="O94" s="142" t="str">
        <f>IF('Supplier Details'!Y94="","",'Supplier Details'!Y94)</f>
        <v/>
      </c>
      <c r="P94" s="129" t="str">
        <f ca="1">IF(OFFSET('Supplier Details'!X94,0,4)="","",OFFSET('Supplier Details'!X94,0,4))</f>
        <v/>
      </c>
      <c r="Q94" s="129" t="str">
        <f>IF('Supplier Details'!V94="","",'Supplier Details'!V94)</f>
        <v/>
      </c>
      <c r="R94" s="129" t="str">
        <f ca="1">IF(OFFSET('Supplier Details'!X94,0,6)="","",OFFSET('Supplier Details'!X94,0,6))</f>
        <v/>
      </c>
      <c r="S94" s="144" t="str">
        <f>IF('Supplier Details'!AA94="","",'Supplier Details'!AA94)</f>
        <v/>
      </c>
      <c r="T94" s="341"/>
      <c r="U94" s="145"/>
      <c r="V94" s="149"/>
      <c r="W94" s="149"/>
      <c r="X94" s="129" t="str">
        <f t="shared" ca="1" si="23"/>
        <v/>
      </c>
      <c r="Y94" s="147"/>
      <c r="Z94" s="147" t="str">
        <f ca="1">IF(AA94="","",IFERROR(IF(VLOOKUP(LEFT(AA94,2),IBAN!$C$2:$O$255,13,FALSE)=LEN(AA94),IFERROR(MID(AA94,VLOOKUP(LEFT(AA94,2),IBAN!$C$2:$O$255,11,FALSE),VLOOKUP(LEFT(AA94,2),IBAN!$C$2:$O$255,12,FALSE)),""),""),"IBAN is incorrect"))</f>
        <v/>
      </c>
      <c r="AA94" s="152" t="str">
        <f t="shared" ca="1" si="24"/>
        <v/>
      </c>
      <c r="AB94" s="152" t="str">
        <f t="shared" ca="1" si="25"/>
        <v/>
      </c>
      <c r="AC94" s="143"/>
      <c r="AD94" s="342" t="str">
        <f ca="1">IF(OFFSET(U94,0,3)="","",IFERROR(IF(VLOOKUP(OFFSET(U94,0,3),IBAN!$A$3:$S$255,19,FALSE)="Y",CONCATENATE(BG94,BH94),IF(VLOOKUP(OFFSET(U94,0,3),IBAN!$A$3:$X$255,24,FALSE)="","",VLOOKUP(OFFSET(U94,0,3),IBAN!$A$3:$X$255,24,FALSE))),""))</f>
        <v/>
      </c>
      <c r="AE94" s="143"/>
      <c r="AF94" s="143"/>
      <c r="AG94" s="147"/>
      <c r="AH94" s="149"/>
      <c r="AI94" s="145" t="str">
        <f>IF('Supplier Details'!AS94="","",'Supplier Details'!AS94)</f>
        <v/>
      </c>
      <c r="AJ94" s="145"/>
      <c r="AK94" s="343" t="str">
        <f ca="1">IFERROR(IF(OFFSET(U94,0,3)="","",IF(ISBLANK(VLOOKUP(OFFSET(U94,0,3),IBAN!$A$3:$AC$255,27,FALSE)),"",VLOOKUP(OFFSET(U94,0,3),IBAN!$A$3:$AC$255,27,FALSE))),"")</f>
        <v/>
      </c>
      <c r="AL94" s="147" t="str">
        <f ca="1">IFERROR(IF(OFFSET(U94,0,3)="","",IF(ISBLANK(VLOOKUP(OFFSET(U94,0,3),IBAN!$A$3:$AC$255,28,FALSE)),"",VLOOKUP(OFFSET(U94,0,3),IBAN!$A$3:$AC$255,28,FALSE))),"")</f>
        <v/>
      </c>
      <c r="AM94" s="143"/>
      <c r="AN94" s="147"/>
      <c r="AO94" s="147"/>
      <c r="AP94" s="344" t="str">
        <f ca="1">IF(AA94="","",IFERROR(MID(AA94,VLOOKUP(LEFT(AA94,2),IBAN!$C$2:$Q$255,14,FALSE),VLOOKUP(LEFT(AA94,2),IBAN!$C$2:$Q$255,15,FALSE)),""))</f>
        <v/>
      </c>
      <c r="AQ94" s="150"/>
      <c r="AR94" s="151"/>
      <c r="AS94" s="344"/>
      <c r="AT94" s="152" t="str">
        <f t="shared" ca="1" si="26"/>
        <v/>
      </c>
      <c r="AU94" s="152" t="str">
        <f t="shared" ca="1" si="27"/>
        <v/>
      </c>
      <c r="AV94" s="136"/>
      <c r="AW94" s="210"/>
      <c r="AX94" s="150" t="str">
        <f t="shared" si="28"/>
        <v/>
      </c>
      <c r="AY94" s="344"/>
      <c r="AZ94" s="136" t="str">
        <f ca="1">IF(OFFSET(AZ94,0,-12)="","",IFERROR(VLOOKUP(MID(OFFSET(AZ94,0,-12),5,2),Lists!$A$3:$B$256,2,FALSE),"incorrect Swift/BIC"))</f>
        <v/>
      </c>
      <c r="BA94" s="152" t="str">
        <f ca="1">IF(COUNTIF(Lists!A85:A336,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94,0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94,0,-12),CHAR(32),""),CHAR(33),""),CHAR(34),""),CHAR(35),""),CHAR(36),""),CHAR(37),""),CHAR(38),""),CHAR(39),""),CHAR(40),""),CHAR(41),""),CHAR(42),""),CHAR(43),""),CHAR(44),""),CHAR(45),""),CHAR(46),""),CHAR(47),""),CHAR(58),""),CHAR(59),""),CHAR(60),""),CHAR(61),""),CHAR(62),""),CHAR(63),""),CHAR(64),""),CHAR(91),""),CHAR(92),""),CHAR(93),""),CHAR(94),""),CHAR(95),""),CHAR(96),""),CHAR(123),""),CHAR(124),""),CHAR(125),""),CHAR(126),""),CHAR(150),""),CHAR(160),""))),"")</f>
        <v/>
      </c>
      <c r="BB94" s="152" t="str">
        <f ca="1">IF(BA94="",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94,0,-13),CHAR(32),""),CHAR(33),""),CHAR(34),""),CHAR(35),""),CHAR(36),""),CHAR(37),""),CHAR(38),""),CHAR(39),""),CHAR(40),""),CHAR(41),""),CHAR(42),""),CHAR(43),""),CHAR(44),""),CHAR(45),""),CHAR(46),""),CHAR(47),""),CHAR(58),""),CHAR(59),""),CHAR(60),""),CHAR(61),""),CHAR(62),""),CHAR(63),""),CHAR(64),""),CHAR(91),""),CHAR(92),""),CHAR(93),""),CHAR(94),""),CHAR(95),""),CHAR(96),""),CHAR(123),""),CHAR(124),""),CHAR(125),""),CHAR(126),""),CHAR(150),""),CHAR(160),""))),
IFERROR(IF(VLOOKUP(LEFT(BA94,2),IBAN!$C$2:$O$255,13,FALSE)=LEN(BA94),IFERROR(MID(BA94,VLOOKUP(LEFT(BA94,2),IBAN!$C$2:$O$255,11,FALSE),VLOOKUP(LEFT(BA94,2),IBAN!$C$2:$O$255,12,FALSE)),""),"IBAN is incorrect"),"IBAN is incorrect"))</f>
        <v/>
      </c>
      <c r="BC94" s="210"/>
      <c r="BD94" s="136"/>
      <c r="BE94" s="136"/>
      <c r="BF94" s="152" t="str">
        <f t="shared" ca="1" si="29"/>
        <v/>
      </c>
      <c r="BG94" s="345" t="str">
        <f ca="1">IF(OFFSET(U94,0,3)="","",IFERROR(
IF(VLOOKUP(OFFSET(U94,0,3),IBAN!$A$3:$S$255,19,FALSE)="Y",
  IF(VLOOKUP(OFFSET(U94,0,3),IBAN!$A$3:$C$255,2,FALSE)="Y",
      IF(AA94="","",IF(VLOOKUP(LEFT(AA94,2),IBAN!$C$2:$O$255,13,FALSE)=LEN(AA94),MID(AA94,VLOOKUP(LEFT(AA94,2),IBAN!$C$2:$O$255,6,FALSE),VLOOKUP(LEFT(AA94,2),IBAN!$C$2:$O$255,7,FALSE)),"IBAN is incorrect")),
      IF(AB94="","",MID(AB94,VLOOKUP(OFFSET(U94,0,3), IBAN!$A$3:$O$255,8,FALSE), VLOOKUP(OFFSET(U94,0,3), IBAN!$A$3:$O$255,9,FALSE)))),
  MID(UPPER(CLEAN(SUBSTITUTE(SUBSTITUTE(SUBSTITUTE(SUBSTITUTE(SUBSTITUTE(SUBSTITUTE(SUBSTITUTE(SUBSTITUTE(SUBSTITUTE(SUBSTITUTE(OFFSET(U94,0,9)," ",""),"-",""),"–",""),".",""),"/",""),"_",""),"&amp;",""),"+",""),":",""),";",""))),VLOOKUP(OFFSET(U94,0,3),IBAN!$A$3:$W$255,20,FALSE),VLOOKUP(OFFSET(U94,0,3),IBAN!$A$3:$W$255,21,FALSE))),
""))</f>
        <v/>
      </c>
      <c r="BH94" s="152" t="str">
        <f ca="1">IF(OFFSET(U94,0,3)="","",IFERROR(
IF(VLOOKUP(OFFSET(U94,0,3),IBAN!$A$3:$S$255,19,FALSE)="Y",
  IF(VLOOKUP(OFFSET(U94,0,3),IBAN!$A$3:$C$255,2,FALSE)="Y",
      IF(AA94="","",IF(VLOOKUP(LEFT(AA94,2),IBAN!$C$2:$O$255,13,FALSE)=LEN(AA94),MID(AA94,VLOOKUP(LEFT(AA94,2),IBAN!$C$2:$O$255,8,FALSE),VLOOKUP(LEFT(AA94,2),IBAN!$C$2:$O$255,9,FALSE)),"")),
      IF(AB94="","",MID(AB94,VLOOKUP(OFFSET(U94,0,3), IBAN!$A$3:$O$255,10,FALSE), VLOOKUP(OFFSET(U94,0,3), IBAN!$A$3:$O$255,11,FALSE)))),
  IFERROR(MID(UPPER(CLEAN(SUBSTITUTE(SUBSTITUTE(SUBSTITUTE(SUBSTITUTE(SUBSTITUTE(SUBSTITUTE(SUBSTITUTE(SUBSTITUTE(SUBSTITUTE(SUBSTITUTE(OFFSET(U94,0,9)," ",""),"-",""),"–",""),".",""),"/",""),"_",""),"&amp;",""),"+",""),":",""),";",""))),VLOOKUP(OFFSET(U94,0,3),IBAN!$A$3:$W$255,22,FALSE),VLOOKUP(OFFSET(U94,0,3),IBAN!$A$3:$W$255,23,FALSE)),
        UPPER(CLEAN(SUBSTITUTE(SUBSTITUTE(SUBSTITUTE(SUBSTITUTE(SUBSTITUTE(SUBSTITUTE(SUBSTITUTE(SUBSTITUTE(SUBSTITUTE(SUBSTITUTE(OFFSET(U94,0,9)," ",""),"-",""),"–",""),".",""),"/",""),"_",""),"&amp;",""),"+",""),":",""),";",""))))),
""))</f>
        <v/>
      </c>
      <c r="BI94" s="152" t="str">
        <f t="shared" ca="1" si="30"/>
        <v/>
      </c>
      <c r="BJ94" s="152" t="str">
        <f t="shared" ca="1" si="31"/>
        <v/>
      </c>
      <c r="BK94" s="150"/>
      <c r="BL94" s="152" t="str">
        <f t="shared" ca="1" si="32"/>
        <v/>
      </c>
      <c r="BM94" s="152"/>
      <c r="BN94" s="136"/>
      <c r="BO94" s="136"/>
      <c r="BP94" s="152"/>
      <c r="BQ94" s="136"/>
      <c r="BR94" s="136" t="str">
        <f t="shared" ca="1" si="20"/>
        <v/>
      </c>
      <c r="BS94" s="136"/>
      <c r="BT94" s="136"/>
      <c r="BU94" s="136"/>
      <c r="BV94" s="210"/>
      <c r="BW94" s="153"/>
      <c r="BX94" s="153"/>
      <c r="BY94" s="136"/>
      <c r="BZ94" s="136"/>
      <c r="CA94" s="136"/>
      <c r="CB94" s="136"/>
      <c r="CC94" s="136" t="str">
        <f t="shared" ca="1" si="21"/>
        <v/>
      </c>
      <c r="CD94" s="136" t="str">
        <f t="shared" ca="1" si="22"/>
        <v/>
      </c>
      <c r="CE94" s="210"/>
      <c r="CF94" s="136" t="str">
        <f t="shared" ca="1" si="33"/>
        <v/>
      </c>
      <c r="CG94" s="136" t="str">
        <f t="shared" ca="1" si="34"/>
        <v/>
      </c>
      <c r="CH94" s="136"/>
      <c r="CI94" s="526" t="str">
        <f ca="1">IF(AA94="","",IFERROR(IF(VLOOKUP(LEFT(AA94,2),IBAN!$C$2:$O$255,13,FALSE)=LEN(AA94),IF(MOD(CONCATENATE(MOD(CONCATENATE(MOD(CONCATENATE(MOD(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94, LEN(AA94) - 4) &amp; LEFT(AA94,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94, LEN(AA94) - 4) &amp; LEFT(AA94,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94, LEN(AA94) - 4) &amp; LEFT(AA94,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94, LEN(AA94) - 4) &amp; LEFT(AA94, 4)),"A",10),"B",11),"C",12),"D",13),"E",14),"F",15),"G",16),"H",17),"I",18),"J",19),"K",20),"L",21),"M",22),"N",23),"O",24),"P",25),"Q",26),"R",27),"S",28),"T",29),"U",30),"V",31),"W",32),"X",33),"Y",34),"Z",35),39,12)),97)=1,"GOOD","BAD"),"Length incorrect"),"BAD"))</f>
        <v/>
      </c>
      <c r="CJ94" s="526" t="str">
        <f ca="1">IF(OR(AA94="",OFFSET(U94,0,3)=""),"",IF(SUMPRODUCT(--(ISNUMBER(SEARCH(Colonies,OFFSET(U94,0,3))))),"",IFERROR(IF(INDEX(IBAN!$A$3:$A$255,MATCH(LEFT(AA94,2),IBAN!$C$3:$C$255,0))=OFFSET(U94,0,3),"GOOD","BAD"),"BAD")))</f>
        <v/>
      </c>
      <c r="CK94" s="526" t="str">
        <f ca="1">IF(AB94="","",IFERROR(IF(VLOOKUP(OFFSET(U94,0,3),IBAN!$A$2:$N$255,14,FALSE)="","no criteria",IF(VLOOKUP(OFFSET(U94,0,3),IBAN!$A$2:$N$255,14,FALSE)=LEN(AB94),"GOOD",IF(OR(CO94="GOOD",CP94="GOOD"),"GOOD","BAD"))),""))</f>
        <v/>
      </c>
      <c r="CL94" s="527" t="str">
        <f ca="1">IF(BA94="","",IFERROR(IF(VLOOKUP(LEFT(BA94,2),IBAN!$C$2:$O$255,13,FALSE)=LEN(BA94),IF(MOD(CONCATENATE(MOD(CONCATENATE(MOD(CONCATENATE(MOD(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94, LEN(BA94) - 4) &amp; LEFT(BA94,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94, LEN(BA94) - 4) &amp; LEFT(BA94,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94, LEN(BA94) - 4) &amp; LEFT(BA94,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94, LEN(BA94) - 4) &amp; LEFT(BA94, 4)),"A",10),"B",11),"C",12),"D",13),"E",14),"F",15),"G",16),"H",17),"I",18),"J",19),"K",20),"L",21),"M",22),"N",23),"O",24),"P",25),"Q",26),"R",27),"S",28),"T",29),"U",30),"V",31),"W",32),"X",33),"Y",34),"Z",35),39,12)),97)=1,"GOOD","BAD"),"BAD"),"BAD"))</f>
        <v/>
      </c>
      <c r="CM94" s="527" t="str">
        <f ca="1">IF(OR(BA94="",AZ94=""),"",IF(SUMPRODUCT(--(ISNUMBER(SEARCH(Colonies,AZ94)))),"",IFERROR(IF(INDEX(IBAN!$A$3:$A$255,MATCH(LEFT(BA94,2),IBAN!$C$3:$C$255,0))=AZ94,"GOOD","BAD"),"BAD")))</f>
        <v/>
      </c>
      <c r="CN94" s="527" t="str">
        <f ca="1">IF(BB94="","",IFERROR(IF(VLOOKUP(AZ94,IBAN!$A$2:$N$255,14,FALSE)="","no criteria",IF(VLOOKUP(AZ94,IBAN!$A$2:$N$255,14,FALSE)=LEN(BB94),"GOOD","BAD")),""))</f>
        <v/>
      </c>
      <c r="CO94" s="526" t="str">
        <f t="shared" ca="1" si="35"/>
        <v/>
      </c>
      <c r="CP94" s="526" t="str">
        <f t="shared" ca="1" si="36"/>
        <v/>
      </c>
      <c r="CQ94" s="346"/>
      <c r="CR94" s="539"/>
    </row>
    <row r="95" spans="1:96" s="541" customFormat="1" x14ac:dyDescent="0.2">
      <c r="A95" s="534"/>
      <c r="B95" s="534"/>
      <c r="C95" s="534"/>
      <c r="D95" s="534"/>
      <c r="E95" s="534"/>
      <c r="F95" s="534"/>
      <c r="G95" s="155"/>
      <c r="H95" s="141" t="str">
        <f>IF('Supplier Details'!I95="","",'Supplier Details'!I95)</f>
        <v/>
      </c>
      <c r="I95" s="141"/>
      <c r="J95" s="142" t="str">
        <f>IF('Supplier Details'!K95="","",'Supplier Details'!K95)</f>
        <v/>
      </c>
      <c r="K95" s="143" t="str">
        <f ca="1">IF(OFFSET('Supplier Details'!J95,0,2)="","",UPPER(OFFSET('Supplier Details'!J95,0,2)))</f>
        <v/>
      </c>
      <c r="L95" s="142" t="str">
        <f ca="1">IF(OFFSET('Supplier Details'!J95,0,3)="","",OFFSET('Supplier Details'!J95,0,3))</f>
        <v/>
      </c>
      <c r="M95" s="341"/>
      <c r="N95" s="141"/>
      <c r="O95" s="142" t="str">
        <f>IF('Supplier Details'!Y95="","",'Supplier Details'!Y95)</f>
        <v/>
      </c>
      <c r="P95" s="129" t="str">
        <f ca="1">IF(OFFSET('Supplier Details'!X95,0,4)="","",OFFSET('Supplier Details'!X95,0,4))</f>
        <v/>
      </c>
      <c r="Q95" s="129" t="str">
        <f>IF('Supplier Details'!V95="","",'Supplier Details'!V95)</f>
        <v/>
      </c>
      <c r="R95" s="129" t="str">
        <f ca="1">IF(OFFSET('Supplier Details'!X95,0,6)="","",OFFSET('Supplier Details'!X95,0,6))</f>
        <v/>
      </c>
      <c r="S95" s="144" t="str">
        <f>IF('Supplier Details'!AA95="","",'Supplier Details'!AA95)</f>
        <v/>
      </c>
      <c r="T95" s="341"/>
      <c r="U95" s="145"/>
      <c r="V95" s="149"/>
      <c r="W95" s="149"/>
      <c r="X95" s="129" t="str">
        <f t="shared" ca="1" si="23"/>
        <v/>
      </c>
      <c r="Y95" s="147"/>
      <c r="Z95" s="147" t="str">
        <f ca="1">IF(AA95="","",IFERROR(IF(VLOOKUP(LEFT(AA95,2),IBAN!$C$2:$O$255,13,FALSE)=LEN(AA95),IFERROR(MID(AA95,VLOOKUP(LEFT(AA95,2),IBAN!$C$2:$O$255,11,FALSE),VLOOKUP(LEFT(AA95,2),IBAN!$C$2:$O$255,12,FALSE)),""),""),"IBAN is incorrect"))</f>
        <v/>
      </c>
      <c r="AA95" s="152" t="str">
        <f t="shared" ca="1" si="24"/>
        <v/>
      </c>
      <c r="AB95" s="152" t="str">
        <f t="shared" ca="1" si="25"/>
        <v/>
      </c>
      <c r="AC95" s="143"/>
      <c r="AD95" s="342" t="str">
        <f ca="1">IF(OFFSET(U95,0,3)="","",IFERROR(IF(VLOOKUP(OFFSET(U95,0,3),IBAN!$A$3:$S$255,19,FALSE)="Y",CONCATENATE(BG95,BH95),IF(VLOOKUP(OFFSET(U95,0,3),IBAN!$A$3:$X$255,24,FALSE)="","",VLOOKUP(OFFSET(U95,0,3),IBAN!$A$3:$X$255,24,FALSE))),""))</f>
        <v/>
      </c>
      <c r="AE95" s="143"/>
      <c r="AF95" s="143"/>
      <c r="AG95" s="147"/>
      <c r="AH95" s="149"/>
      <c r="AI95" s="145" t="str">
        <f>IF('Supplier Details'!AS95="","",'Supplier Details'!AS95)</f>
        <v/>
      </c>
      <c r="AJ95" s="145"/>
      <c r="AK95" s="343" t="str">
        <f ca="1">IFERROR(IF(OFFSET(U95,0,3)="","",IF(ISBLANK(VLOOKUP(OFFSET(U95,0,3),IBAN!$A$3:$AC$255,27,FALSE)),"",VLOOKUP(OFFSET(U95,0,3),IBAN!$A$3:$AC$255,27,FALSE))),"")</f>
        <v/>
      </c>
      <c r="AL95" s="147" t="str">
        <f ca="1">IFERROR(IF(OFFSET(U95,0,3)="","",IF(ISBLANK(VLOOKUP(OFFSET(U95,0,3),IBAN!$A$3:$AC$255,28,FALSE)),"",VLOOKUP(OFFSET(U95,0,3),IBAN!$A$3:$AC$255,28,FALSE))),"")</f>
        <v/>
      </c>
      <c r="AM95" s="143"/>
      <c r="AN95" s="147"/>
      <c r="AO95" s="147"/>
      <c r="AP95" s="344" t="str">
        <f ca="1">IF(AA95="","",IFERROR(MID(AA95,VLOOKUP(LEFT(AA95,2),IBAN!$C$2:$Q$255,14,FALSE),VLOOKUP(LEFT(AA95,2),IBAN!$C$2:$Q$255,15,FALSE)),""))</f>
        <v/>
      </c>
      <c r="AQ95" s="150"/>
      <c r="AR95" s="151"/>
      <c r="AS95" s="344"/>
      <c r="AT95" s="152" t="str">
        <f t="shared" ca="1" si="26"/>
        <v/>
      </c>
      <c r="AU95" s="152" t="str">
        <f t="shared" ca="1" si="27"/>
        <v/>
      </c>
      <c r="AV95" s="136"/>
      <c r="AW95" s="210"/>
      <c r="AX95" s="150" t="str">
        <f t="shared" si="28"/>
        <v/>
      </c>
      <c r="AY95" s="344"/>
      <c r="AZ95" s="136" t="str">
        <f ca="1">IF(OFFSET(AZ95,0,-12)="","",IFERROR(VLOOKUP(MID(OFFSET(AZ95,0,-12),5,2),Lists!$A$3:$B$256,2,FALSE),"incorrect Swift/BIC"))</f>
        <v/>
      </c>
      <c r="BA95" s="152" t="str">
        <f ca="1">IF(COUNTIF(Lists!A86:A337,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95,0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95,0,-12),CHAR(32),""),CHAR(33),""),CHAR(34),""),CHAR(35),""),CHAR(36),""),CHAR(37),""),CHAR(38),""),CHAR(39),""),CHAR(40),""),CHAR(41),""),CHAR(42),""),CHAR(43),""),CHAR(44),""),CHAR(45),""),CHAR(46),""),CHAR(47),""),CHAR(58),""),CHAR(59),""),CHAR(60),""),CHAR(61),""),CHAR(62),""),CHAR(63),""),CHAR(64),""),CHAR(91),""),CHAR(92),""),CHAR(93),""),CHAR(94),""),CHAR(95),""),CHAR(96),""),CHAR(123),""),CHAR(124),""),CHAR(125),""),CHAR(126),""),CHAR(150),""),CHAR(160),""))),"")</f>
        <v/>
      </c>
      <c r="BB95" s="152" t="str">
        <f ca="1">IF(BA95="",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95,0,-13),CHAR(32),""),CHAR(33),""),CHAR(34),""),CHAR(35),""),CHAR(36),""),CHAR(37),""),CHAR(38),""),CHAR(39),""),CHAR(40),""),CHAR(41),""),CHAR(42),""),CHAR(43),""),CHAR(44),""),CHAR(45),""),CHAR(46),""),CHAR(47),""),CHAR(58),""),CHAR(59),""),CHAR(60),""),CHAR(61),""),CHAR(62),""),CHAR(63),""),CHAR(64),""),CHAR(91),""),CHAR(92),""),CHAR(93),""),CHAR(94),""),CHAR(95),""),CHAR(96),""),CHAR(123),""),CHAR(124),""),CHAR(125),""),CHAR(126),""),CHAR(150),""),CHAR(160),""))),
IFERROR(IF(VLOOKUP(LEFT(BA95,2),IBAN!$C$2:$O$255,13,FALSE)=LEN(BA95),IFERROR(MID(BA95,VLOOKUP(LEFT(BA95,2),IBAN!$C$2:$O$255,11,FALSE),VLOOKUP(LEFT(BA95,2),IBAN!$C$2:$O$255,12,FALSE)),""),"IBAN is incorrect"),"IBAN is incorrect"))</f>
        <v/>
      </c>
      <c r="BC95" s="210"/>
      <c r="BD95" s="136"/>
      <c r="BE95" s="136"/>
      <c r="BF95" s="152" t="str">
        <f t="shared" ca="1" si="29"/>
        <v/>
      </c>
      <c r="BG95" s="345" t="str">
        <f ca="1">IF(OFFSET(U95,0,3)="","",IFERROR(
IF(VLOOKUP(OFFSET(U95,0,3),IBAN!$A$3:$S$255,19,FALSE)="Y",
  IF(VLOOKUP(OFFSET(U95,0,3),IBAN!$A$3:$C$255,2,FALSE)="Y",
      IF(AA95="","",IF(VLOOKUP(LEFT(AA95,2),IBAN!$C$2:$O$255,13,FALSE)=LEN(AA95),MID(AA95,VLOOKUP(LEFT(AA95,2),IBAN!$C$2:$O$255,6,FALSE),VLOOKUP(LEFT(AA95,2),IBAN!$C$2:$O$255,7,FALSE)),"IBAN is incorrect")),
      IF(AB95="","",MID(AB95,VLOOKUP(OFFSET(U95,0,3), IBAN!$A$3:$O$255,8,FALSE), VLOOKUP(OFFSET(U95,0,3), IBAN!$A$3:$O$255,9,FALSE)))),
  MID(UPPER(CLEAN(SUBSTITUTE(SUBSTITUTE(SUBSTITUTE(SUBSTITUTE(SUBSTITUTE(SUBSTITUTE(SUBSTITUTE(SUBSTITUTE(SUBSTITUTE(SUBSTITUTE(OFFSET(U95,0,9)," ",""),"-",""),"–",""),".",""),"/",""),"_",""),"&amp;",""),"+",""),":",""),";",""))),VLOOKUP(OFFSET(U95,0,3),IBAN!$A$3:$W$255,20,FALSE),VLOOKUP(OFFSET(U95,0,3),IBAN!$A$3:$W$255,21,FALSE))),
""))</f>
        <v/>
      </c>
      <c r="BH95" s="152" t="str">
        <f ca="1">IF(OFFSET(U95,0,3)="","",IFERROR(
IF(VLOOKUP(OFFSET(U95,0,3),IBAN!$A$3:$S$255,19,FALSE)="Y",
  IF(VLOOKUP(OFFSET(U95,0,3),IBAN!$A$3:$C$255,2,FALSE)="Y",
      IF(AA95="","",IF(VLOOKUP(LEFT(AA95,2),IBAN!$C$2:$O$255,13,FALSE)=LEN(AA95),MID(AA95,VLOOKUP(LEFT(AA95,2),IBAN!$C$2:$O$255,8,FALSE),VLOOKUP(LEFT(AA95,2),IBAN!$C$2:$O$255,9,FALSE)),"")),
      IF(AB95="","",MID(AB95,VLOOKUP(OFFSET(U95,0,3), IBAN!$A$3:$O$255,10,FALSE), VLOOKUP(OFFSET(U95,0,3), IBAN!$A$3:$O$255,11,FALSE)))),
  IFERROR(MID(UPPER(CLEAN(SUBSTITUTE(SUBSTITUTE(SUBSTITUTE(SUBSTITUTE(SUBSTITUTE(SUBSTITUTE(SUBSTITUTE(SUBSTITUTE(SUBSTITUTE(SUBSTITUTE(OFFSET(U95,0,9)," ",""),"-",""),"–",""),".",""),"/",""),"_",""),"&amp;",""),"+",""),":",""),";",""))),VLOOKUP(OFFSET(U95,0,3),IBAN!$A$3:$W$255,22,FALSE),VLOOKUP(OFFSET(U95,0,3),IBAN!$A$3:$W$255,23,FALSE)),
        UPPER(CLEAN(SUBSTITUTE(SUBSTITUTE(SUBSTITUTE(SUBSTITUTE(SUBSTITUTE(SUBSTITUTE(SUBSTITUTE(SUBSTITUTE(SUBSTITUTE(SUBSTITUTE(OFFSET(U95,0,9)," ",""),"-",""),"–",""),".",""),"/",""),"_",""),"&amp;",""),"+",""),":",""),";",""))))),
""))</f>
        <v/>
      </c>
      <c r="BI95" s="152" t="str">
        <f t="shared" ca="1" si="30"/>
        <v/>
      </c>
      <c r="BJ95" s="152" t="str">
        <f t="shared" ca="1" si="31"/>
        <v/>
      </c>
      <c r="BK95" s="150"/>
      <c r="BL95" s="152" t="str">
        <f t="shared" ca="1" si="32"/>
        <v/>
      </c>
      <c r="BM95" s="152"/>
      <c r="BN95" s="136"/>
      <c r="BO95" s="136"/>
      <c r="BP95" s="152"/>
      <c r="BQ95" s="136"/>
      <c r="BR95" s="136" t="str">
        <f t="shared" ca="1" si="20"/>
        <v/>
      </c>
      <c r="BS95" s="136"/>
      <c r="BT95" s="136"/>
      <c r="BU95" s="136"/>
      <c r="BV95" s="210"/>
      <c r="BW95" s="153"/>
      <c r="BX95" s="153"/>
      <c r="BY95" s="136"/>
      <c r="BZ95" s="136"/>
      <c r="CA95" s="136"/>
      <c r="CB95" s="136"/>
      <c r="CC95" s="136" t="str">
        <f t="shared" ca="1" si="21"/>
        <v/>
      </c>
      <c r="CD95" s="136" t="str">
        <f t="shared" ca="1" si="22"/>
        <v/>
      </c>
      <c r="CE95" s="210"/>
      <c r="CF95" s="136" t="str">
        <f t="shared" ca="1" si="33"/>
        <v/>
      </c>
      <c r="CG95" s="136" t="str">
        <f t="shared" ca="1" si="34"/>
        <v/>
      </c>
      <c r="CH95" s="136"/>
      <c r="CI95" s="526" t="str">
        <f ca="1">IF(AA95="","",IFERROR(IF(VLOOKUP(LEFT(AA95,2),IBAN!$C$2:$O$255,13,FALSE)=LEN(AA95),IF(MOD(CONCATENATE(MOD(CONCATENATE(MOD(CONCATENATE(MOD(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95, LEN(AA95) - 4) &amp; LEFT(AA95,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95, LEN(AA95) - 4) &amp; LEFT(AA95,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95, LEN(AA95) - 4) &amp; LEFT(AA95,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95, LEN(AA95) - 4) &amp; LEFT(AA95, 4)),"A",10),"B",11),"C",12),"D",13),"E",14),"F",15),"G",16),"H",17),"I",18),"J",19),"K",20),"L",21),"M",22),"N",23),"O",24),"P",25),"Q",26),"R",27),"S",28),"T",29),"U",30),"V",31),"W",32),"X",33),"Y",34),"Z",35),39,12)),97)=1,"GOOD","BAD"),"Length incorrect"),"BAD"))</f>
        <v/>
      </c>
      <c r="CJ95" s="526" t="str">
        <f ca="1">IF(OR(AA95="",OFFSET(U95,0,3)=""),"",IF(SUMPRODUCT(--(ISNUMBER(SEARCH(Colonies,OFFSET(U95,0,3))))),"",IFERROR(IF(INDEX(IBAN!$A$3:$A$255,MATCH(LEFT(AA95,2),IBAN!$C$3:$C$255,0))=OFFSET(U95,0,3),"GOOD","BAD"),"BAD")))</f>
        <v/>
      </c>
      <c r="CK95" s="526" t="str">
        <f ca="1">IF(AB95="","",IFERROR(IF(VLOOKUP(OFFSET(U95,0,3),IBAN!$A$2:$N$255,14,FALSE)="","no criteria",IF(VLOOKUP(OFFSET(U95,0,3),IBAN!$A$2:$N$255,14,FALSE)=LEN(AB95),"GOOD",IF(OR(CO95="GOOD",CP95="GOOD"),"GOOD","BAD"))),""))</f>
        <v/>
      </c>
      <c r="CL95" s="527" t="str">
        <f ca="1">IF(BA95="","",IFERROR(IF(VLOOKUP(LEFT(BA95,2),IBAN!$C$2:$O$255,13,FALSE)=LEN(BA95),IF(MOD(CONCATENATE(MOD(CONCATENATE(MOD(CONCATENATE(MOD(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95, LEN(BA95) - 4) &amp; LEFT(BA95,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95, LEN(BA95) - 4) &amp; LEFT(BA95,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95, LEN(BA95) - 4) &amp; LEFT(BA95,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95, LEN(BA95) - 4) &amp; LEFT(BA95, 4)),"A",10),"B",11),"C",12),"D",13),"E",14),"F",15),"G",16),"H",17),"I",18),"J",19),"K",20),"L",21),"M",22),"N",23),"O",24),"P",25),"Q",26),"R",27),"S",28),"T",29),"U",30),"V",31),"W",32),"X",33),"Y",34),"Z",35),39,12)),97)=1,"GOOD","BAD"),"BAD"),"BAD"))</f>
        <v/>
      </c>
      <c r="CM95" s="527" t="str">
        <f ca="1">IF(OR(BA95="",AZ95=""),"",IF(SUMPRODUCT(--(ISNUMBER(SEARCH(Colonies,AZ95)))),"",IFERROR(IF(INDEX(IBAN!$A$3:$A$255,MATCH(LEFT(BA95,2),IBAN!$C$3:$C$255,0))=AZ95,"GOOD","BAD"),"BAD")))</f>
        <v/>
      </c>
      <c r="CN95" s="527" t="str">
        <f ca="1">IF(BB95="","",IFERROR(IF(VLOOKUP(AZ95,IBAN!$A$2:$N$255,14,FALSE)="","no criteria",IF(VLOOKUP(AZ95,IBAN!$A$2:$N$255,14,FALSE)=LEN(BB95),"GOOD","BAD")),""))</f>
        <v/>
      </c>
      <c r="CO95" s="526" t="str">
        <f t="shared" ca="1" si="35"/>
        <v/>
      </c>
      <c r="CP95" s="526" t="str">
        <f t="shared" ca="1" si="36"/>
        <v/>
      </c>
      <c r="CQ95" s="346"/>
      <c r="CR95" s="539"/>
    </row>
    <row r="96" spans="1:96" s="541" customFormat="1" x14ac:dyDescent="0.2">
      <c r="A96" s="534"/>
      <c r="B96" s="534"/>
      <c r="C96" s="534"/>
      <c r="D96" s="534"/>
      <c r="E96" s="534"/>
      <c r="F96" s="534"/>
      <c r="G96" s="155"/>
      <c r="H96" s="141" t="str">
        <f>IF('Supplier Details'!I96="","",'Supplier Details'!I96)</f>
        <v/>
      </c>
      <c r="I96" s="141"/>
      <c r="J96" s="142" t="str">
        <f>IF('Supplier Details'!K96="","",'Supplier Details'!K96)</f>
        <v/>
      </c>
      <c r="K96" s="143" t="str">
        <f ca="1">IF(OFFSET('Supplier Details'!J96,0,2)="","",UPPER(OFFSET('Supplier Details'!J96,0,2)))</f>
        <v/>
      </c>
      <c r="L96" s="142" t="str">
        <f ca="1">IF(OFFSET('Supplier Details'!J96,0,3)="","",OFFSET('Supplier Details'!J96,0,3))</f>
        <v/>
      </c>
      <c r="M96" s="341"/>
      <c r="N96" s="141"/>
      <c r="O96" s="142" t="str">
        <f>IF('Supplier Details'!Y96="","",'Supplier Details'!Y96)</f>
        <v/>
      </c>
      <c r="P96" s="129" t="str">
        <f ca="1">IF(OFFSET('Supplier Details'!X96,0,4)="","",OFFSET('Supplier Details'!X96,0,4))</f>
        <v/>
      </c>
      <c r="Q96" s="129" t="str">
        <f>IF('Supplier Details'!V96="","",'Supplier Details'!V96)</f>
        <v/>
      </c>
      <c r="R96" s="129" t="str">
        <f ca="1">IF(OFFSET('Supplier Details'!X96,0,6)="","",OFFSET('Supplier Details'!X96,0,6))</f>
        <v/>
      </c>
      <c r="S96" s="144" t="str">
        <f>IF('Supplier Details'!AA96="","",'Supplier Details'!AA96)</f>
        <v/>
      </c>
      <c r="T96" s="341"/>
      <c r="U96" s="145"/>
      <c r="V96" s="149"/>
      <c r="W96" s="149"/>
      <c r="X96" s="129" t="str">
        <f t="shared" ca="1" si="23"/>
        <v/>
      </c>
      <c r="Y96" s="147"/>
      <c r="Z96" s="147" t="str">
        <f ca="1">IF(AA96="","",IFERROR(IF(VLOOKUP(LEFT(AA96,2),IBAN!$C$2:$O$255,13,FALSE)=LEN(AA96),IFERROR(MID(AA96,VLOOKUP(LEFT(AA96,2),IBAN!$C$2:$O$255,11,FALSE),VLOOKUP(LEFT(AA96,2),IBAN!$C$2:$O$255,12,FALSE)),""),""),"IBAN is incorrect"))</f>
        <v/>
      </c>
      <c r="AA96" s="152" t="str">
        <f t="shared" ca="1" si="24"/>
        <v/>
      </c>
      <c r="AB96" s="152" t="str">
        <f t="shared" ca="1" si="25"/>
        <v/>
      </c>
      <c r="AC96" s="143"/>
      <c r="AD96" s="342" t="str">
        <f ca="1">IF(OFFSET(U96,0,3)="","",IFERROR(IF(VLOOKUP(OFFSET(U96,0,3),IBAN!$A$3:$S$255,19,FALSE)="Y",CONCATENATE(BG96,BH96),IF(VLOOKUP(OFFSET(U96,0,3),IBAN!$A$3:$X$255,24,FALSE)="","",VLOOKUP(OFFSET(U96,0,3),IBAN!$A$3:$X$255,24,FALSE))),""))</f>
        <v/>
      </c>
      <c r="AE96" s="143"/>
      <c r="AF96" s="143"/>
      <c r="AG96" s="147"/>
      <c r="AH96" s="149"/>
      <c r="AI96" s="145" t="str">
        <f>IF('Supplier Details'!AS96="","",'Supplier Details'!AS96)</f>
        <v/>
      </c>
      <c r="AJ96" s="145"/>
      <c r="AK96" s="343" t="str">
        <f ca="1">IFERROR(IF(OFFSET(U96,0,3)="","",IF(ISBLANK(VLOOKUP(OFFSET(U96,0,3),IBAN!$A$3:$AC$255,27,FALSE)),"",VLOOKUP(OFFSET(U96,0,3),IBAN!$A$3:$AC$255,27,FALSE))),"")</f>
        <v/>
      </c>
      <c r="AL96" s="147" t="str">
        <f ca="1">IFERROR(IF(OFFSET(U96,0,3)="","",IF(ISBLANK(VLOOKUP(OFFSET(U96,0,3),IBAN!$A$3:$AC$255,28,FALSE)),"",VLOOKUP(OFFSET(U96,0,3),IBAN!$A$3:$AC$255,28,FALSE))),"")</f>
        <v/>
      </c>
      <c r="AM96" s="143"/>
      <c r="AN96" s="147"/>
      <c r="AO96" s="147"/>
      <c r="AP96" s="344" t="str">
        <f ca="1">IF(AA96="","",IFERROR(MID(AA96,VLOOKUP(LEFT(AA96,2),IBAN!$C$2:$Q$255,14,FALSE),VLOOKUP(LEFT(AA96,2),IBAN!$C$2:$Q$255,15,FALSE)),""))</f>
        <v/>
      </c>
      <c r="AQ96" s="150"/>
      <c r="AR96" s="151"/>
      <c r="AS96" s="344"/>
      <c r="AT96" s="152" t="str">
        <f t="shared" ca="1" si="26"/>
        <v/>
      </c>
      <c r="AU96" s="152" t="str">
        <f t="shared" ca="1" si="27"/>
        <v/>
      </c>
      <c r="AV96" s="136"/>
      <c r="AW96" s="210"/>
      <c r="AX96" s="150" t="str">
        <f t="shared" si="28"/>
        <v/>
      </c>
      <c r="AY96" s="344"/>
      <c r="AZ96" s="136" t="str">
        <f ca="1">IF(OFFSET(AZ96,0,-12)="","",IFERROR(VLOOKUP(MID(OFFSET(AZ96,0,-12),5,2),Lists!$A$3:$B$256,2,FALSE),"incorrect Swift/BIC"))</f>
        <v/>
      </c>
      <c r="BA96" s="152" t="str">
        <f ca="1">IF(COUNTIF(Lists!A87:A338,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96,0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96,0,-12),CHAR(32),""),CHAR(33),""),CHAR(34),""),CHAR(35),""),CHAR(36),""),CHAR(37),""),CHAR(38),""),CHAR(39),""),CHAR(40),""),CHAR(41),""),CHAR(42),""),CHAR(43),""),CHAR(44),""),CHAR(45),""),CHAR(46),""),CHAR(47),""),CHAR(58),""),CHAR(59),""),CHAR(60),""),CHAR(61),""),CHAR(62),""),CHAR(63),""),CHAR(64),""),CHAR(91),""),CHAR(92),""),CHAR(93),""),CHAR(94),""),CHAR(95),""),CHAR(96),""),CHAR(123),""),CHAR(124),""),CHAR(125),""),CHAR(126),""),CHAR(150),""),CHAR(160),""))),"")</f>
        <v/>
      </c>
      <c r="BB96" s="152" t="str">
        <f ca="1">IF(BA96="",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96,0,-13),CHAR(32),""),CHAR(33),""),CHAR(34),""),CHAR(35),""),CHAR(36),""),CHAR(37),""),CHAR(38),""),CHAR(39),""),CHAR(40),""),CHAR(41),""),CHAR(42),""),CHAR(43),""),CHAR(44),""),CHAR(45),""),CHAR(46),""),CHAR(47),""),CHAR(58),""),CHAR(59),""),CHAR(60),""),CHAR(61),""),CHAR(62),""),CHAR(63),""),CHAR(64),""),CHAR(91),""),CHAR(92),""),CHAR(93),""),CHAR(94),""),CHAR(95),""),CHAR(96),""),CHAR(123),""),CHAR(124),""),CHAR(125),""),CHAR(126),""),CHAR(150),""),CHAR(160),""))),
IFERROR(IF(VLOOKUP(LEFT(BA96,2),IBAN!$C$2:$O$255,13,FALSE)=LEN(BA96),IFERROR(MID(BA96,VLOOKUP(LEFT(BA96,2),IBAN!$C$2:$O$255,11,FALSE),VLOOKUP(LEFT(BA96,2),IBAN!$C$2:$O$255,12,FALSE)),""),"IBAN is incorrect"),"IBAN is incorrect"))</f>
        <v/>
      </c>
      <c r="BC96" s="210"/>
      <c r="BD96" s="136"/>
      <c r="BE96" s="136"/>
      <c r="BF96" s="152" t="str">
        <f t="shared" ca="1" si="29"/>
        <v/>
      </c>
      <c r="BG96" s="345" t="str">
        <f ca="1">IF(OFFSET(U96,0,3)="","",IFERROR(
IF(VLOOKUP(OFFSET(U96,0,3),IBAN!$A$3:$S$255,19,FALSE)="Y",
  IF(VLOOKUP(OFFSET(U96,0,3),IBAN!$A$3:$C$255,2,FALSE)="Y",
      IF(AA96="","",IF(VLOOKUP(LEFT(AA96,2),IBAN!$C$2:$O$255,13,FALSE)=LEN(AA96),MID(AA96,VLOOKUP(LEFT(AA96,2),IBAN!$C$2:$O$255,6,FALSE),VLOOKUP(LEFT(AA96,2),IBAN!$C$2:$O$255,7,FALSE)),"IBAN is incorrect")),
      IF(AB96="","",MID(AB96,VLOOKUP(OFFSET(U96,0,3), IBAN!$A$3:$O$255,8,FALSE), VLOOKUP(OFFSET(U96,0,3), IBAN!$A$3:$O$255,9,FALSE)))),
  MID(UPPER(CLEAN(SUBSTITUTE(SUBSTITUTE(SUBSTITUTE(SUBSTITUTE(SUBSTITUTE(SUBSTITUTE(SUBSTITUTE(SUBSTITUTE(SUBSTITUTE(SUBSTITUTE(OFFSET(U96,0,9)," ",""),"-",""),"–",""),".",""),"/",""),"_",""),"&amp;",""),"+",""),":",""),";",""))),VLOOKUP(OFFSET(U96,0,3),IBAN!$A$3:$W$255,20,FALSE),VLOOKUP(OFFSET(U96,0,3),IBAN!$A$3:$W$255,21,FALSE))),
""))</f>
        <v/>
      </c>
      <c r="BH96" s="152" t="str">
        <f ca="1">IF(OFFSET(U96,0,3)="","",IFERROR(
IF(VLOOKUP(OFFSET(U96,0,3),IBAN!$A$3:$S$255,19,FALSE)="Y",
  IF(VLOOKUP(OFFSET(U96,0,3),IBAN!$A$3:$C$255,2,FALSE)="Y",
      IF(AA96="","",IF(VLOOKUP(LEFT(AA96,2),IBAN!$C$2:$O$255,13,FALSE)=LEN(AA96),MID(AA96,VLOOKUP(LEFT(AA96,2),IBAN!$C$2:$O$255,8,FALSE),VLOOKUP(LEFT(AA96,2),IBAN!$C$2:$O$255,9,FALSE)),"")),
      IF(AB96="","",MID(AB96,VLOOKUP(OFFSET(U96,0,3), IBAN!$A$3:$O$255,10,FALSE), VLOOKUP(OFFSET(U96,0,3), IBAN!$A$3:$O$255,11,FALSE)))),
  IFERROR(MID(UPPER(CLEAN(SUBSTITUTE(SUBSTITUTE(SUBSTITUTE(SUBSTITUTE(SUBSTITUTE(SUBSTITUTE(SUBSTITUTE(SUBSTITUTE(SUBSTITUTE(SUBSTITUTE(OFFSET(U96,0,9)," ",""),"-",""),"–",""),".",""),"/",""),"_",""),"&amp;",""),"+",""),":",""),";",""))),VLOOKUP(OFFSET(U96,0,3),IBAN!$A$3:$W$255,22,FALSE),VLOOKUP(OFFSET(U96,0,3),IBAN!$A$3:$W$255,23,FALSE)),
        UPPER(CLEAN(SUBSTITUTE(SUBSTITUTE(SUBSTITUTE(SUBSTITUTE(SUBSTITUTE(SUBSTITUTE(SUBSTITUTE(SUBSTITUTE(SUBSTITUTE(SUBSTITUTE(OFFSET(U96,0,9)," ",""),"-",""),"–",""),".",""),"/",""),"_",""),"&amp;",""),"+",""),":",""),";",""))))),
""))</f>
        <v/>
      </c>
      <c r="BI96" s="152" t="str">
        <f t="shared" ca="1" si="30"/>
        <v/>
      </c>
      <c r="BJ96" s="152" t="str">
        <f t="shared" ca="1" si="31"/>
        <v/>
      </c>
      <c r="BK96" s="150"/>
      <c r="BL96" s="152" t="str">
        <f t="shared" ca="1" si="32"/>
        <v/>
      </c>
      <c r="BM96" s="152"/>
      <c r="BN96" s="136"/>
      <c r="BO96" s="136"/>
      <c r="BP96" s="152"/>
      <c r="BQ96" s="136"/>
      <c r="BR96" s="136" t="str">
        <f t="shared" ca="1" si="20"/>
        <v/>
      </c>
      <c r="BS96" s="136"/>
      <c r="BT96" s="136"/>
      <c r="BU96" s="136"/>
      <c r="BV96" s="210"/>
      <c r="BW96" s="153"/>
      <c r="BX96" s="153"/>
      <c r="BY96" s="136"/>
      <c r="BZ96" s="136"/>
      <c r="CA96" s="136"/>
      <c r="CB96" s="136"/>
      <c r="CC96" s="136" t="str">
        <f t="shared" ca="1" si="21"/>
        <v/>
      </c>
      <c r="CD96" s="136" t="str">
        <f t="shared" ca="1" si="22"/>
        <v/>
      </c>
      <c r="CE96" s="210"/>
      <c r="CF96" s="136" t="str">
        <f t="shared" ca="1" si="33"/>
        <v/>
      </c>
      <c r="CG96" s="136" t="str">
        <f t="shared" ca="1" si="34"/>
        <v/>
      </c>
      <c r="CH96" s="136"/>
      <c r="CI96" s="526" t="str">
        <f ca="1">IF(AA96="","",IFERROR(IF(VLOOKUP(LEFT(AA96,2),IBAN!$C$2:$O$255,13,FALSE)=LEN(AA96),IF(MOD(CONCATENATE(MOD(CONCATENATE(MOD(CONCATENATE(MOD(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96, LEN(AA96) - 4) &amp; LEFT(AA96,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96, LEN(AA96) - 4) &amp; LEFT(AA96,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96, LEN(AA96) - 4) &amp; LEFT(AA96,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96, LEN(AA96) - 4) &amp; LEFT(AA96, 4)),"A",10),"B",11),"C",12),"D",13),"E",14),"F",15),"G",16),"H",17),"I",18),"J",19),"K",20),"L",21),"M",22),"N",23),"O",24),"P",25),"Q",26),"R",27),"S",28),"T",29),"U",30),"V",31),"W",32),"X",33),"Y",34),"Z",35),39,12)),97)=1,"GOOD","BAD"),"Length incorrect"),"BAD"))</f>
        <v/>
      </c>
      <c r="CJ96" s="526" t="str">
        <f ca="1">IF(OR(AA96="",OFFSET(U96,0,3)=""),"",IF(SUMPRODUCT(--(ISNUMBER(SEARCH(Colonies,OFFSET(U96,0,3))))),"",IFERROR(IF(INDEX(IBAN!$A$3:$A$255,MATCH(LEFT(AA96,2),IBAN!$C$3:$C$255,0))=OFFSET(U96,0,3),"GOOD","BAD"),"BAD")))</f>
        <v/>
      </c>
      <c r="CK96" s="526" t="str">
        <f ca="1">IF(AB96="","",IFERROR(IF(VLOOKUP(OFFSET(U96,0,3),IBAN!$A$2:$N$255,14,FALSE)="","no criteria",IF(VLOOKUP(OFFSET(U96,0,3),IBAN!$A$2:$N$255,14,FALSE)=LEN(AB96),"GOOD",IF(OR(CO96="GOOD",CP96="GOOD"),"GOOD","BAD"))),""))</f>
        <v/>
      </c>
      <c r="CL96" s="527" t="str">
        <f ca="1">IF(BA96="","",IFERROR(IF(VLOOKUP(LEFT(BA96,2),IBAN!$C$2:$O$255,13,FALSE)=LEN(BA96),IF(MOD(CONCATENATE(MOD(CONCATENATE(MOD(CONCATENATE(MOD(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96, LEN(BA96) - 4) &amp; LEFT(BA96,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96, LEN(BA96) - 4) &amp; LEFT(BA96,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96, LEN(BA96) - 4) &amp; LEFT(BA96,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96, LEN(BA96) - 4) &amp; LEFT(BA96, 4)),"A",10),"B",11),"C",12),"D",13),"E",14),"F",15),"G",16),"H",17),"I",18),"J",19),"K",20),"L",21),"M",22),"N",23),"O",24),"P",25),"Q",26),"R",27),"S",28),"T",29),"U",30),"V",31),"W",32),"X",33),"Y",34),"Z",35),39,12)),97)=1,"GOOD","BAD"),"BAD"),"BAD"))</f>
        <v/>
      </c>
      <c r="CM96" s="527" t="str">
        <f ca="1">IF(OR(BA96="",AZ96=""),"",IF(SUMPRODUCT(--(ISNUMBER(SEARCH(Colonies,AZ96)))),"",IFERROR(IF(INDEX(IBAN!$A$3:$A$255,MATCH(LEFT(BA96,2),IBAN!$C$3:$C$255,0))=AZ96,"GOOD","BAD"),"BAD")))</f>
        <v/>
      </c>
      <c r="CN96" s="527" t="str">
        <f ca="1">IF(BB96="","",IFERROR(IF(VLOOKUP(AZ96,IBAN!$A$2:$N$255,14,FALSE)="","no criteria",IF(VLOOKUP(AZ96,IBAN!$A$2:$N$255,14,FALSE)=LEN(BB96),"GOOD","BAD")),""))</f>
        <v/>
      </c>
      <c r="CO96" s="526" t="str">
        <f t="shared" ca="1" si="35"/>
        <v/>
      </c>
      <c r="CP96" s="526" t="str">
        <f t="shared" ca="1" si="36"/>
        <v/>
      </c>
      <c r="CQ96" s="346"/>
      <c r="CR96" s="539"/>
    </row>
    <row r="97" spans="1:96" s="541" customFormat="1" x14ac:dyDescent="0.2">
      <c r="A97" s="534"/>
      <c r="B97" s="534"/>
      <c r="C97" s="534"/>
      <c r="D97" s="534"/>
      <c r="E97" s="534"/>
      <c r="F97" s="534"/>
      <c r="G97" s="155"/>
      <c r="H97" s="141" t="str">
        <f>IF('Supplier Details'!I97="","",'Supplier Details'!I97)</f>
        <v/>
      </c>
      <c r="I97" s="141"/>
      <c r="J97" s="142" t="str">
        <f>IF('Supplier Details'!K97="","",'Supplier Details'!K97)</f>
        <v/>
      </c>
      <c r="K97" s="143" t="str">
        <f ca="1">IF(OFFSET('Supplier Details'!J97,0,2)="","",UPPER(OFFSET('Supplier Details'!J97,0,2)))</f>
        <v/>
      </c>
      <c r="L97" s="142" t="str">
        <f ca="1">IF(OFFSET('Supplier Details'!J97,0,3)="","",OFFSET('Supplier Details'!J97,0,3))</f>
        <v/>
      </c>
      <c r="M97" s="341"/>
      <c r="N97" s="141"/>
      <c r="O97" s="142" t="str">
        <f>IF('Supplier Details'!Y97="","",'Supplier Details'!Y97)</f>
        <v/>
      </c>
      <c r="P97" s="129" t="str">
        <f ca="1">IF(OFFSET('Supplier Details'!X97,0,4)="","",OFFSET('Supplier Details'!X97,0,4))</f>
        <v/>
      </c>
      <c r="Q97" s="129" t="str">
        <f>IF('Supplier Details'!V97="","",'Supplier Details'!V97)</f>
        <v/>
      </c>
      <c r="R97" s="129" t="str">
        <f ca="1">IF(OFFSET('Supplier Details'!X97,0,6)="","",OFFSET('Supplier Details'!X97,0,6))</f>
        <v/>
      </c>
      <c r="S97" s="144" t="str">
        <f>IF('Supplier Details'!AA97="","",'Supplier Details'!AA97)</f>
        <v/>
      </c>
      <c r="T97" s="341"/>
      <c r="U97" s="145"/>
      <c r="V97" s="149"/>
      <c r="W97" s="149"/>
      <c r="X97" s="129" t="str">
        <f t="shared" ca="1" si="23"/>
        <v/>
      </c>
      <c r="Y97" s="147"/>
      <c r="Z97" s="147" t="str">
        <f ca="1">IF(AA97="","",IFERROR(IF(VLOOKUP(LEFT(AA97,2),IBAN!$C$2:$O$255,13,FALSE)=LEN(AA97),IFERROR(MID(AA97,VLOOKUP(LEFT(AA97,2),IBAN!$C$2:$O$255,11,FALSE),VLOOKUP(LEFT(AA97,2),IBAN!$C$2:$O$255,12,FALSE)),""),""),"IBAN is incorrect"))</f>
        <v/>
      </c>
      <c r="AA97" s="152" t="str">
        <f t="shared" ca="1" si="24"/>
        <v/>
      </c>
      <c r="AB97" s="152" t="str">
        <f t="shared" ca="1" si="25"/>
        <v/>
      </c>
      <c r="AC97" s="143"/>
      <c r="AD97" s="342" t="str">
        <f ca="1">IF(OFFSET(U97,0,3)="","",IFERROR(IF(VLOOKUP(OFFSET(U97,0,3),IBAN!$A$3:$S$255,19,FALSE)="Y",CONCATENATE(BG97,BH97),IF(VLOOKUP(OFFSET(U97,0,3),IBAN!$A$3:$X$255,24,FALSE)="","",VLOOKUP(OFFSET(U97,0,3),IBAN!$A$3:$X$255,24,FALSE))),""))</f>
        <v/>
      </c>
      <c r="AE97" s="143"/>
      <c r="AF97" s="143"/>
      <c r="AG97" s="147"/>
      <c r="AH97" s="149"/>
      <c r="AI97" s="145" t="str">
        <f>IF('Supplier Details'!AS97="","",'Supplier Details'!AS97)</f>
        <v/>
      </c>
      <c r="AJ97" s="145"/>
      <c r="AK97" s="343" t="str">
        <f ca="1">IFERROR(IF(OFFSET(U97,0,3)="","",IF(ISBLANK(VLOOKUP(OFFSET(U97,0,3),IBAN!$A$3:$AC$255,27,FALSE)),"",VLOOKUP(OFFSET(U97,0,3),IBAN!$A$3:$AC$255,27,FALSE))),"")</f>
        <v/>
      </c>
      <c r="AL97" s="147" t="str">
        <f ca="1">IFERROR(IF(OFFSET(U97,0,3)="","",IF(ISBLANK(VLOOKUP(OFFSET(U97,0,3),IBAN!$A$3:$AC$255,28,FALSE)),"",VLOOKUP(OFFSET(U97,0,3),IBAN!$A$3:$AC$255,28,FALSE))),"")</f>
        <v/>
      </c>
      <c r="AM97" s="143"/>
      <c r="AN97" s="147"/>
      <c r="AO97" s="147"/>
      <c r="AP97" s="344" t="str">
        <f ca="1">IF(AA97="","",IFERROR(MID(AA97,VLOOKUP(LEFT(AA97,2),IBAN!$C$2:$Q$255,14,FALSE),VLOOKUP(LEFT(AA97,2),IBAN!$C$2:$Q$255,15,FALSE)),""))</f>
        <v/>
      </c>
      <c r="AQ97" s="150"/>
      <c r="AR97" s="151"/>
      <c r="AS97" s="344"/>
      <c r="AT97" s="152" t="str">
        <f t="shared" ca="1" si="26"/>
        <v/>
      </c>
      <c r="AU97" s="152" t="str">
        <f t="shared" ca="1" si="27"/>
        <v/>
      </c>
      <c r="AV97" s="136"/>
      <c r="AW97" s="210"/>
      <c r="AX97" s="150" t="str">
        <f t="shared" si="28"/>
        <v/>
      </c>
      <c r="AY97" s="344"/>
      <c r="AZ97" s="136" t="str">
        <f ca="1">IF(OFFSET(AZ97,0,-12)="","",IFERROR(VLOOKUP(MID(OFFSET(AZ97,0,-12),5,2),Lists!$A$3:$B$256,2,FALSE),"incorrect Swift/BIC"))</f>
        <v/>
      </c>
      <c r="BA97" s="152" t="str">
        <f ca="1">IF(COUNTIF(Lists!A88:A339,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97,0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97,0,-12),CHAR(32),""),CHAR(33),""),CHAR(34),""),CHAR(35),""),CHAR(36),""),CHAR(37),""),CHAR(38),""),CHAR(39),""),CHAR(40),""),CHAR(41),""),CHAR(42),""),CHAR(43),""),CHAR(44),""),CHAR(45),""),CHAR(46),""),CHAR(47),""),CHAR(58),""),CHAR(59),""),CHAR(60),""),CHAR(61),""),CHAR(62),""),CHAR(63),""),CHAR(64),""),CHAR(91),""),CHAR(92),""),CHAR(93),""),CHAR(94),""),CHAR(95),""),CHAR(96),""),CHAR(123),""),CHAR(124),""),CHAR(125),""),CHAR(126),""),CHAR(150),""),CHAR(160),""))),"")</f>
        <v/>
      </c>
      <c r="BB97" s="152" t="str">
        <f ca="1">IF(BA97="",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97,0,-13),CHAR(32),""),CHAR(33),""),CHAR(34),""),CHAR(35),""),CHAR(36),""),CHAR(37),""),CHAR(38),""),CHAR(39),""),CHAR(40),""),CHAR(41),""),CHAR(42),""),CHAR(43),""),CHAR(44),""),CHAR(45),""),CHAR(46),""),CHAR(47),""),CHAR(58),""),CHAR(59),""),CHAR(60),""),CHAR(61),""),CHAR(62),""),CHAR(63),""),CHAR(64),""),CHAR(91),""),CHAR(92),""),CHAR(93),""),CHAR(94),""),CHAR(95),""),CHAR(96),""),CHAR(123),""),CHAR(124),""),CHAR(125),""),CHAR(126),""),CHAR(150),""),CHAR(160),""))),
IFERROR(IF(VLOOKUP(LEFT(BA97,2),IBAN!$C$2:$O$255,13,FALSE)=LEN(BA97),IFERROR(MID(BA97,VLOOKUP(LEFT(BA97,2),IBAN!$C$2:$O$255,11,FALSE),VLOOKUP(LEFT(BA97,2),IBAN!$C$2:$O$255,12,FALSE)),""),"IBAN is incorrect"),"IBAN is incorrect"))</f>
        <v/>
      </c>
      <c r="BC97" s="210"/>
      <c r="BD97" s="136"/>
      <c r="BE97" s="136"/>
      <c r="BF97" s="152" t="str">
        <f t="shared" ca="1" si="29"/>
        <v/>
      </c>
      <c r="BG97" s="345" t="str">
        <f ca="1">IF(OFFSET(U97,0,3)="","",IFERROR(
IF(VLOOKUP(OFFSET(U97,0,3),IBAN!$A$3:$S$255,19,FALSE)="Y",
  IF(VLOOKUP(OFFSET(U97,0,3),IBAN!$A$3:$C$255,2,FALSE)="Y",
      IF(AA97="","",IF(VLOOKUP(LEFT(AA97,2),IBAN!$C$2:$O$255,13,FALSE)=LEN(AA97),MID(AA97,VLOOKUP(LEFT(AA97,2),IBAN!$C$2:$O$255,6,FALSE),VLOOKUP(LEFT(AA97,2),IBAN!$C$2:$O$255,7,FALSE)),"IBAN is incorrect")),
      IF(AB97="","",MID(AB97,VLOOKUP(OFFSET(U97,0,3), IBAN!$A$3:$O$255,8,FALSE), VLOOKUP(OFFSET(U97,0,3), IBAN!$A$3:$O$255,9,FALSE)))),
  MID(UPPER(CLEAN(SUBSTITUTE(SUBSTITUTE(SUBSTITUTE(SUBSTITUTE(SUBSTITUTE(SUBSTITUTE(SUBSTITUTE(SUBSTITUTE(SUBSTITUTE(SUBSTITUTE(OFFSET(U97,0,9)," ",""),"-",""),"–",""),".",""),"/",""),"_",""),"&amp;",""),"+",""),":",""),";",""))),VLOOKUP(OFFSET(U97,0,3),IBAN!$A$3:$W$255,20,FALSE),VLOOKUP(OFFSET(U97,0,3),IBAN!$A$3:$W$255,21,FALSE))),
""))</f>
        <v/>
      </c>
      <c r="BH97" s="152" t="str">
        <f ca="1">IF(OFFSET(U97,0,3)="","",IFERROR(
IF(VLOOKUP(OFFSET(U97,0,3),IBAN!$A$3:$S$255,19,FALSE)="Y",
  IF(VLOOKUP(OFFSET(U97,0,3),IBAN!$A$3:$C$255,2,FALSE)="Y",
      IF(AA97="","",IF(VLOOKUP(LEFT(AA97,2),IBAN!$C$2:$O$255,13,FALSE)=LEN(AA97),MID(AA97,VLOOKUP(LEFT(AA97,2),IBAN!$C$2:$O$255,8,FALSE),VLOOKUP(LEFT(AA97,2),IBAN!$C$2:$O$255,9,FALSE)),"")),
      IF(AB97="","",MID(AB97,VLOOKUP(OFFSET(U97,0,3), IBAN!$A$3:$O$255,10,FALSE), VLOOKUP(OFFSET(U97,0,3), IBAN!$A$3:$O$255,11,FALSE)))),
  IFERROR(MID(UPPER(CLEAN(SUBSTITUTE(SUBSTITUTE(SUBSTITUTE(SUBSTITUTE(SUBSTITUTE(SUBSTITUTE(SUBSTITUTE(SUBSTITUTE(SUBSTITUTE(SUBSTITUTE(OFFSET(U97,0,9)," ",""),"-",""),"–",""),".",""),"/",""),"_",""),"&amp;",""),"+",""),":",""),";",""))),VLOOKUP(OFFSET(U97,0,3),IBAN!$A$3:$W$255,22,FALSE),VLOOKUP(OFFSET(U97,0,3),IBAN!$A$3:$W$255,23,FALSE)),
        UPPER(CLEAN(SUBSTITUTE(SUBSTITUTE(SUBSTITUTE(SUBSTITUTE(SUBSTITUTE(SUBSTITUTE(SUBSTITUTE(SUBSTITUTE(SUBSTITUTE(SUBSTITUTE(OFFSET(U97,0,9)," ",""),"-",""),"–",""),".",""),"/",""),"_",""),"&amp;",""),"+",""),":",""),";",""))))),
""))</f>
        <v/>
      </c>
      <c r="BI97" s="152" t="str">
        <f t="shared" ca="1" si="30"/>
        <v/>
      </c>
      <c r="BJ97" s="152" t="str">
        <f t="shared" ca="1" si="31"/>
        <v/>
      </c>
      <c r="BK97" s="150"/>
      <c r="BL97" s="152" t="str">
        <f t="shared" ca="1" si="32"/>
        <v/>
      </c>
      <c r="BM97" s="152"/>
      <c r="BN97" s="136"/>
      <c r="BO97" s="136"/>
      <c r="BP97" s="152"/>
      <c r="BQ97" s="136"/>
      <c r="BR97" s="136" t="str">
        <f t="shared" ca="1" si="20"/>
        <v/>
      </c>
      <c r="BS97" s="136"/>
      <c r="BT97" s="136"/>
      <c r="BU97" s="136"/>
      <c r="BV97" s="210"/>
      <c r="BW97" s="153"/>
      <c r="BX97" s="153"/>
      <c r="BY97" s="136"/>
      <c r="BZ97" s="136"/>
      <c r="CA97" s="136"/>
      <c r="CB97" s="136"/>
      <c r="CC97" s="136" t="str">
        <f t="shared" ca="1" si="21"/>
        <v/>
      </c>
      <c r="CD97" s="136" t="str">
        <f t="shared" ca="1" si="22"/>
        <v/>
      </c>
      <c r="CE97" s="210"/>
      <c r="CF97" s="136" t="str">
        <f t="shared" ca="1" si="33"/>
        <v/>
      </c>
      <c r="CG97" s="136" t="str">
        <f t="shared" ca="1" si="34"/>
        <v/>
      </c>
      <c r="CH97" s="136"/>
      <c r="CI97" s="526" t="str">
        <f ca="1">IF(AA97="","",IFERROR(IF(VLOOKUP(LEFT(AA97,2),IBAN!$C$2:$O$255,13,FALSE)=LEN(AA97),IF(MOD(CONCATENATE(MOD(CONCATENATE(MOD(CONCATENATE(MOD(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97, LEN(AA97) - 4) &amp; LEFT(AA97,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97, LEN(AA97) - 4) &amp; LEFT(AA97,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97, LEN(AA97) - 4) &amp; LEFT(AA97,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97, LEN(AA97) - 4) &amp; LEFT(AA97, 4)),"A",10),"B",11),"C",12),"D",13),"E",14),"F",15),"G",16),"H",17),"I",18),"J",19),"K",20),"L",21),"M",22),"N",23),"O",24),"P",25),"Q",26),"R",27),"S",28),"T",29),"U",30),"V",31),"W",32),"X",33),"Y",34),"Z",35),39,12)),97)=1,"GOOD","BAD"),"Length incorrect"),"BAD"))</f>
        <v/>
      </c>
      <c r="CJ97" s="526" t="str">
        <f ca="1">IF(OR(AA97="",OFFSET(U97,0,3)=""),"",IF(SUMPRODUCT(--(ISNUMBER(SEARCH(Colonies,OFFSET(U97,0,3))))),"",IFERROR(IF(INDEX(IBAN!$A$3:$A$255,MATCH(LEFT(AA97,2),IBAN!$C$3:$C$255,0))=OFFSET(U97,0,3),"GOOD","BAD"),"BAD")))</f>
        <v/>
      </c>
      <c r="CK97" s="526" t="str">
        <f ca="1">IF(AB97="","",IFERROR(IF(VLOOKUP(OFFSET(U97,0,3),IBAN!$A$2:$N$255,14,FALSE)="","no criteria",IF(VLOOKUP(OFFSET(U97,0,3),IBAN!$A$2:$N$255,14,FALSE)=LEN(AB97),"GOOD",IF(OR(CO97="GOOD",CP97="GOOD"),"GOOD","BAD"))),""))</f>
        <v/>
      </c>
      <c r="CL97" s="527" t="str">
        <f ca="1">IF(BA97="","",IFERROR(IF(VLOOKUP(LEFT(BA97,2),IBAN!$C$2:$O$255,13,FALSE)=LEN(BA97),IF(MOD(CONCATENATE(MOD(CONCATENATE(MOD(CONCATENATE(MOD(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97, LEN(BA97) - 4) &amp; LEFT(BA97,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97, LEN(BA97) - 4) &amp; LEFT(BA97,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97, LEN(BA97) - 4) &amp; LEFT(BA97,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97, LEN(BA97) - 4) &amp; LEFT(BA97, 4)),"A",10),"B",11),"C",12),"D",13),"E",14),"F",15),"G",16),"H",17),"I",18),"J",19),"K",20),"L",21),"M",22),"N",23),"O",24),"P",25),"Q",26),"R",27),"S",28),"T",29),"U",30),"V",31),"W",32),"X",33),"Y",34),"Z",35),39,12)),97)=1,"GOOD","BAD"),"BAD"),"BAD"))</f>
        <v/>
      </c>
      <c r="CM97" s="527" t="str">
        <f ca="1">IF(OR(BA97="",AZ97=""),"",IF(SUMPRODUCT(--(ISNUMBER(SEARCH(Colonies,AZ97)))),"",IFERROR(IF(INDEX(IBAN!$A$3:$A$255,MATCH(LEFT(BA97,2),IBAN!$C$3:$C$255,0))=AZ97,"GOOD","BAD"),"BAD")))</f>
        <v/>
      </c>
      <c r="CN97" s="527" t="str">
        <f ca="1">IF(BB97="","",IFERROR(IF(VLOOKUP(AZ97,IBAN!$A$2:$N$255,14,FALSE)="","no criteria",IF(VLOOKUP(AZ97,IBAN!$A$2:$N$255,14,FALSE)=LEN(BB97),"GOOD","BAD")),""))</f>
        <v/>
      </c>
      <c r="CO97" s="526" t="str">
        <f t="shared" ca="1" si="35"/>
        <v/>
      </c>
      <c r="CP97" s="526" t="str">
        <f t="shared" ca="1" si="36"/>
        <v/>
      </c>
      <c r="CQ97" s="346"/>
      <c r="CR97" s="539"/>
    </row>
    <row r="98" spans="1:96" s="541" customFormat="1" x14ac:dyDescent="0.2">
      <c r="A98" s="534"/>
      <c r="B98" s="534"/>
      <c r="C98" s="534"/>
      <c r="D98" s="534"/>
      <c r="E98" s="534"/>
      <c r="F98" s="534"/>
      <c r="G98" s="155"/>
      <c r="H98" s="141" t="str">
        <f>IF('Supplier Details'!I98="","",'Supplier Details'!I98)</f>
        <v/>
      </c>
      <c r="I98" s="141"/>
      <c r="J98" s="142" t="str">
        <f>IF('Supplier Details'!K98="","",'Supplier Details'!K98)</f>
        <v/>
      </c>
      <c r="K98" s="143" t="str">
        <f ca="1">IF(OFFSET('Supplier Details'!J98,0,2)="","",UPPER(OFFSET('Supplier Details'!J98,0,2)))</f>
        <v/>
      </c>
      <c r="L98" s="142" t="str">
        <f ca="1">IF(OFFSET('Supplier Details'!J98,0,3)="","",OFFSET('Supplier Details'!J98,0,3))</f>
        <v/>
      </c>
      <c r="M98" s="341"/>
      <c r="N98" s="141"/>
      <c r="O98" s="142" t="str">
        <f>IF('Supplier Details'!Y98="","",'Supplier Details'!Y98)</f>
        <v/>
      </c>
      <c r="P98" s="129" t="str">
        <f ca="1">IF(OFFSET('Supplier Details'!X98,0,4)="","",OFFSET('Supplier Details'!X98,0,4))</f>
        <v/>
      </c>
      <c r="Q98" s="129" t="str">
        <f>IF('Supplier Details'!V98="","",'Supplier Details'!V98)</f>
        <v/>
      </c>
      <c r="R98" s="129" t="str">
        <f ca="1">IF(OFFSET('Supplier Details'!X98,0,6)="","",OFFSET('Supplier Details'!X98,0,6))</f>
        <v/>
      </c>
      <c r="S98" s="144" t="str">
        <f>IF('Supplier Details'!AA98="","",'Supplier Details'!AA98)</f>
        <v/>
      </c>
      <c r="T98" s="341"/>
      <c r="U98" s="145"/>
      <c r="V98" s="149"/>
      <c r="W98" s="149"/>
      <c r="X98" s="129" t="str">
        <f t="shared" ca="1" si="23"/>
        <v/>
      </c>
      <c r="Y98" s="147"/>
      <c r="Z98" s="147" t="str">
        <f ca="1">IF(AA98="","",IFERROR(IF(VLOOKUP(LEFT(AA98,2),IBAN!$C$2:$O$255,13,FALSE)=LEN(AA98),IFERROR(MID(AA98,VLOOKUP(LEFT(AA98,2),IBAN!$C$2:$O$255,11,FALSE),VLOOKUP(LEFT(AA98,2),IBAN!$C$2:$O$255,12,FALSE)),""),""),"IBAN is incorrect"))</f>
        <v/>
      </c>
      <c r="AA98" s="152" t="str">
        <f t="shared" ca="1" si="24"/>
        <v/>
      </c>
      <c r="AB98" s="152" t="str">
        <f t="shared" ca="1" si="25"/>
        <v/>
      </c>
      <c r="AC98" s="143"/>
      <c r="AD98" s="342" t="str">
        <f ca="1">IF(OFFSET(U98,0,3)="","",IFERROR(IF(VLOOKUP(OFFSET(U98,0,3),IBAN!$A$3:$S$255,19,FALSE)="Y",CONCATENATE(BG98,BH98),IF(VLOOKUP(OFFSET(U98,0,3),IBAN!$A$3:$X$255,24,FALSE)="","",VLOOKUP(OFFSET(U98,0,3),IBAN!$A$3:$X$255,24,FALSE))),""))</f>
        <v/>
      </c>
      <c r="AE98" s="143"/>
      <c r="AF98" s="143"/>
      <c r="AG98" s="147"/>
      <c r="AH98" s="149"/>
      <c r="AI98" s="145" t="str">
        <f>IF('Supplier Details'!AS98="","",'Supplier Details'!AS98)</f>
        <v/>
      </c>
      <c r="AJ98" s="145"/>
      <c r="AK98" s="343" t="str">
        <f ca="1">IFERROR(IF(OFFSET(U98,0,3)="","",IF(ISBLANK(VLOOKUP(OFFSET(U98,0,3),IBAN!$A$3:$AC$255,27,FALSE)),"",VLOOKUP(OFFSET(U98,0,3),IBAN!$A$3:$AC$255,27,FALSE))),"")</f>
        <v/>
      </c>
      <c r="AL98" s="147" t="str">
        <f ca="1">IFERROR(IF(OFFSET(U98,0,3)="","",IF(ISBLANK(VLOOKUP(OFFSET(U98,0,3),IBAN!$A$3:$AC$255,28,FALSE)),"",VLOOKUP(OFFSET(U98,0,3),IBAN!$A$3:$AC$255,28,FALSE))),"")</f>
        <v/>
      </c>
      <c r="AM98" s="143"/>
      <c r="AN98" s="147"/>
      <c r="AO98" s="147"/>
      <c r="AP98" s="344" t="str">
        <f ca="1">IF(AA98="","",IFERROR(MID(AA98,VLOOKUP(LEFT(AA98,2),IBAN!$C$2:$Q$255,14,FALSE),VLOOKUP(LEFT(AA98,2),IBAN!$C$2:$Q$255,15,FALSE)),""))</f>
        <v/>
      </c>
      <c r="AQ98" s="150"/>
      <c r="AR98" s="151"/>
      <c r="AS98" s="344"/>
      <c r="AT98" s="152" t="str">
        <f t="shared" ca="1" si="26"/>
        <v/>
      </c>
      <c r="AU98" s="152" t="str">
        <f t="shared" ca="1" si="27"/>
        <v/>
      </c>
      <c r="AV98" s="136"/>
      <c r="AW98" s="210"/>
      <c r="AX98" s="150" t="str">
        <f t="shared" si="28"/>
        <v/>
      </c>
      <c r="AY98" s="344"/>
      <c r="AZ98" s="136" t="str">
        <f ca="1">IF(OFFSET(AZ98,0,-12)="","",IFERROR(VLOOKUP(MID(OFFSET(AZ98,0,-12),5,2),Lists!$A$3:$B$256,2,FALSE),"incorrect Swift/BIC"))</f>
        <v/>
      </c>
      <c r="BA98" s="152" t="str">
        <f ca="1">IF(COUNTIF(Lists!A89:A340,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98,0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98,0,-12),CHAR(32),""),CHAR(33),""),CHAR(34),""),CHAR(35),""),CHAR(36),""),CHAR(37),""),CHAR(38),""),CHAR(39),""),CHAR(40),""),CHAR(41),""),CHAR(42),""),CHAR(43),""),CHAR(44),""),CHAR(45),""),CHAR(46),""),CHAR(47),""),CHAR(58),""),CHAR(59),""),CHAR(60),""),CHAR(61),""),CHAR(62),""),CHAR(63),""),CHAR(64),""),CHAR(91),""),CHAR(92),""),CHAR(93),""),CHAR(94),""),CHAR(95),""),CHAR(96),""),CHAR(123),""),CHAR(124),""),CHAR(125),""),CHAR(126),""),CHAR(150),""),CHAR(160),""))),"")</f>
        <v/>
      </c>
      <c r="BB98" s="152" t="str">
        <f ca="1">IF(BA98="",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98,0,-13),CHAR(32),""),CHAR(33),""),CHAR(34),""),CHAR(35),""),CHAR(36),""),CHAR(37),""),CHAR(38),""),CHAR(39),""),CHAR(40),""),CHAR(41),""),CHAR(42),""),CHAR(43),""),CHAR(44),""),CHAR(45),""),CHAR(46),""),CHAR(47),""),CHAR(58),""),CHAR(59),""),CHAR(60),""),CHAR(61),""),CHAR(62),""),CHAR(63),""),CHAR(64),""),CHAR(91),""),CHAR(92),""),CHAR(93),""),CHAR(94),""),CHAR(95),""),CHAR(96),""),CHAR(123),""),CHAR(124),""),CHAR(125),""),CHAR(126),""),CHAR(150),""),CHAR(160),""))),
IFERROR(IF(VLOOKUP(LEFT(BA98,2),IBAN!$C$2:$O$255,13,FALSE)=LEN(BA98),IFERROR(MID(BA98,VLOOKUP(LEFT(BA98,2),IBAN!$C$2:$O$255,11,FALSE),VLOOKUP(LEFT(BA98,2),IBAN!$C$2:$O$255,12,FALSE)),""),"IBAN is incorrect"),"IBAN is incorrect"))</f>
        <v/>
      </c>
      <c r="BC98" s="210"/>
      <c r="BD98" s="136"/>
      <c r="BE98" s="136"/>
      <c r="BF98" s="152" t="str">
        <f t="shared" ca="1" si="29"/>
        <v/>
      </c>
      <c r="BG98" s="345" t="str">
        <f ca="1">IF(OFFSET(U98,0,3)="","",IFERROR(
IF(VLOOKUP(OFFSET(U98,0,3),IBAN!$A$3:$S$255,19,FALSE)="Y",
  IF(VLOOKUP(OFFSET(U98,0,3),IBAN!$A$3:$C$255,2,FALSE)="Y",
      IF(AA98="","",IF(VLOOKUP(LEFT(AA98,2),IBAN!$C$2:$O$255,13,FALSE)=LEN(AA98),MID(AA98,VLOOKUP(LEFT(AA98,2),IBAN!$C$2:$O$255,6,FALSE),VLOOKUP(LEFT(AA98,2),IBAN!$C$2:$O$255,7,FALSE)),"IBAN is incorrect")),
      IF(AB98="","",MID(AB98,VLOOKUP(OFFSET(U98,0,3), IBAN!$A$3:$O$255,8,FALSE), VLOOKUP(OFFSET(U98,0,3), IBAN!$A$3:$O$255,9,FALSE)))),
  MID(UPPER(CLEAN(SUBSTITUTE(SUBSTITUTE(SUBSTITUTE(SUBSTITUTE(SUBSTITUTE(SUBSTITUTE(SUBSTITUTE(SUBSTITUTE(SUBSTITUTE(SUBSTITUTE(OFFSET(U98,0,9)," ",""),"-",""),"–",""),".",""),"/",""),"_",""),"&amp;",""),"+",""),":",""),";",""))),VLOOKUP(OFFSET(U98,0,3),IBAN!$A$3:$W$255,20,FALSE),VLOOKUP(OFFSET(U98,0,3),IBAN!$A$3:$W$255,21,FALSE))),
""))</f>
        <v/>
      </c>
      <c r="BH98" s="152" t="str">
        <f ca="1">IF(OFFSET(U98,0,3)="","",IFERROR(
IF(VLOOKUP(OFFSET(U98,0,3),IBAN!$A$3:$S$255,19,FALSE)="Y",
  IF(VLOOKUP(OFFSET(U98,0,3),IBAN!$A$3:$C$255,2,FALSE)="Y",
      IF(AA98="","",IF(VLOOKUP(LEFT(AA98,2),IBAN!$C$2:$O$255,13,FALSE)=LEN(AA98),MID(AA98,VLOOKUP(LEFT(AA98,2),IBAN!$C$2:$O$255,8,FALSE),VLOOKUP(LEFT(AA98,2),IBAN!$C$2:$O$255,9,FALSE)),"")),
      IF(AB98="","",MID(AB98,VLOOKUP(OFFSET(U98,0,3), IBAN!$A$3:$O$255,10,FALSE), VLOOKUP(OFFSET(U98,0,3), IBAN!$A$3:$O$255,11,FALSE)))),
  IFERROR(MID(UPPER(CLEAN(SUBSTITUTE(SUBSTITUTE(SUBSTITUTE(SUBSTITUTE(SUBSTITUTE(SUBSTITUTE(SUBSTITUTE(SUBSTITUTE(SUBSTITUTE(SUBSTITUTE(OFFSET(U98,0,9)," ",""),"-",""),"–",""),".",""),"/",""),"_",""),"&amp;",""),"+",""),":",""),";",""))),VLOOKUP(OFFSET(U98,0,3),IBAN!$A$3:$W$255,22,FALSE),VLOOKUP(OFFSET(U98,0,3),IBAN!$A$3:$W$255,23,FALSE)),
        UPPER(CLEAN(SUBSTITUTE(SUBSTITUTE(SUBSTITUTE(SUBSTITUTE(SUBSTITUTE(SUBSTITUTE(SUBSTITUTE(SUBSTITUTE(SUBSTITUTE(SUBSTITUTE(OFFSET(U98,0,9)," ",""),"-",""),"–",""),".",""),"/",""),"_",""),"&amp;",""),"+",""),":",""),";",""))))),
""))</f>
        <v/>
      </c>
      <c r="BI98" s="152" t="str">
        <f t="shared" ca="1" si="30"/>
        <v/>
      </c>
      <c r="BJ98" s="152" t="str">
        <f t="shared" ca="1" si="31"/>
        <v/>
      </c>
      <c r="BK98" s="150"/>
      <c r="BL98" s="152" t="str">
        <f t="shared" ca="1" si="32"/>
        <v/>
      </c>
      <c r="BM98" s="152"/>
      <c r="BN98" s="136"/>
      <c r="BO98" s="136"/>
      <c r="BP98" s="152"/>
      <c r="BQ98" s="136"/>
      <c r="BR98" s="136" t="str">
        <f t="shared" ca="1" si="20"/>
        <v/>
      </c>
      <c r="BS98" s="136"/>
      <c r="BT98" s="136"/>
      <c r="BU98" s="136"/>
      <c r="BV98" s="210"/>
      <c r="BW98" s="153"/>
      <c r="BX98" s="153"/>
      <c r="BY98" s="136"/>
      <c r="BZ98" s="136"/>
      <c r="CA98" s="136"/>
      <c r="CB98" s="136"/>
      <c r="CC98" s="136" t="str">
        <f t="shared" ca="1" si="21"/>
        <v/>
      </c>
      <c r="CD98" s="136" t="str">
        <f t="shared" ca="1" si="22"/>
        <v/>
      </c>
      <c r="CE98" s="210"/>
      <c r="CF98" s="136" t="str">
        <f t="shared" ca="1" si="33"/>
        <v/>
      </c>
      <c r="CG98" s="136" t="str">
        <f t="shared" ca="1" si="34"/>
        <v/>
      </c>
      <c r="CH98" s="136"/>
      <c r="CI98" s="526" t="str">
        <f ca="1">IF(AA98="","",IFERROR(IF(VLOOKUP(LEFT(AA98,2),IBAN!$C$2:$O$255,13,FALSE)=LEN(AA98),IF(MOD(CONCATENATE(MOD(CONCATENATE(MOD(CONCATENATE(MOD(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98, LEN(AA98) - 4) &amp; LEFT(AA98,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98, LEN(AA98) - 4) &amp; LEFT(AA98,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98, LEN(AA98) - 4) &amp; LEFT(AA98,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98, LEN(AA98) - 4) &amp; LEFT(AA98, 4)),"A",10),"B",11),"C",12),"D",13),"E",14),"F",15),"G",16),"H",17),"I",18),"J",19),"K",20),"L",21),"M",22),"N",23),"O",24),"P",25),"Q",26),"R",27),"S",28),"T",29),"U",30),"V",31),"W",32),"X",33),"Y",34),"Z",35),39,12)),97)=1,"GOOD","BAD"),"Length incorrect"),"BAD"))</f>
        <v/>
      </c>
      <c r="CJ98" s="526" t="str">
        <f ca="1">IF(OR(AA98="",OFFSET(U98,0,3)=""),"",IF(SUMPRODUCT(--(ISNUMBER(SEARCH(Colonies,OFFSET(U98,0,3))))),"",IFERROR(IF(INDEX(IBAN!$A$3:$A$255,MATCH(LEFT(AA98,2),IBAN!$C$3:$C$255,0))=OFFSET(U98,0,3),"GOOD","BAD"),"BAD")))</f>
        <v/>
      </c>
      <c r="CK98" s="526" t="str">
        <f ca="1">IF(AB98="","",IFERROR(IF(VLOOKUP(OFFSET(U98,0,3),IBAN!$A$2:$N$255,14,FALSE)="","no criteria",IF(VLOOKUP(OFFSET(U98,0,3),IBAN!$A$2:$N$255,14,FALSE)=LEN(AB98),"GOOD",IF(OR(CO98="GOOD",CP98="GOOD"),"GOOD","BAD"))),""))</f>
        <v/>
      </c>
      <c r="CL98" s="527" t="str">
        <f ca="1">IF(BA98="","",IFERROR(IF(VLOOKUP(LEFT(BA98,2),IBAN!$C$2:$O$255,13,FALSE)=LEN(BA98),IF(MOD(CONCATENATE(MOD(CONCATENATE(MOD(CONCATENATE(MOD(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98, LEN(BA98) - 4) &amp; LEFT(BA98,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98, LEN(BA98) - 4) &amp; LEFT(BA98,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98, LEN(BA98) - 4) &amp; LEFT(BA98,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98, LEN(BA98) - 4) &amp; LEFT(BA98, 4)),"A",10),"B",11),"C",12),"D",13),"E",14),"F",15),"G",16),"H",17),"I",18),"J",19),"K",20),"L",21),"M",22),"N",23),"O",24),"P",25),"Q",26),"R",27),"S",28),"T",29),"U",30),"V",31),"W",32),"X",33),"Y",34),"Z",35),39,12)),97)=1,"GOOD","BAD"),"BAD"),"BAD"))</f>
        <v/>
      </c>
      <c r="CM98" s="527" t="str">
        <f ca="1">IF(OR(BA98="",AZ98=""),"",IF(SUMPRODUCT(--(ISNUMBER(SEARCH(Colonies,AZ98)))),"",IFERROR(IF(INDEX(IBAN!$A$3:$A$255,MATCH(LEFT(BA98,2),IBAN!$C$3:$C$255,0))=AZ98,"GOOD","BAD"),"BAD")))</f>
        <v/>
      </c>
      <c r="CN98" s="527" t="str">
        <f ca="1">IF(BB98="","",IFERROR(IF(VLOOKUP(AZ98,IBAN!$A$2:$N$255,14,FALSE)="","no criteria",IF(VLOOKUP(AZ98,IBAN!$A$2:$N$255,14,FALSE)=LEN(BB98),"GOOD","BAD")),""))</f>
        <v/>
      </c>
      <c r="CO98" s="526" t="str">
        <f t="shared" ca="1" si="35"/>
        <v/>
      </c>
      <c r="CP98" s="526" t="str">
        <f t="shared" ca="1" si="36"/>
        <v/>
      </c>
      <c r="CQ98" s="346"/>
      <c r="CR98" s="539"/>
    </row>
    <row r="99" spans="1:96" s="541" customFormat="1" x14ac:dyDescent="0.2">
      <c r="A99" s="534"/>
      <c r="B99" s="534"/>
      <c r="C99" s="534"/>
      <c r="D99" s="534"/>
      <c r="E99" s="534"/>
      <c r="F99" s="534"/>
      <c r="G99" s="155"/>
      <c r="H99" s="141" t="str">
        <f>IF('Supplier Details'!I99="","",'Supplier Details'!I99)</f>
        <v/>
      </c>
      <c r="I99" s="141"/>
      <c r="J99" s="142" t="str">
        <f>IF('Supplier Details'!K99="","",'Supplier Details'!K99)</f>
        <v/>
      </c>
      <c r="K99" s="143" t="str">
        <f ca="1">IF(OFFSET('Supplier Details'!J99,0,2)="","",UPPER(OFFSET('Supplier Details'!J99,0,2)))</f>
        <v/>
      </c>
      <c r="L99" s="142" t="str">
        <f ca="1">IF(OFFSET('Supplier Details'!J99,0,3)="","",OFFSET('Supplier Details'!J99,0,3))</f>
        <v/>
      </c>
      <c r="M99" s="341"/>
      <c r="N99" s="141"/>
      <c r="O99" s="142" t="str">
        <f>IF('Supplier Details'!Y99="","",'Supplier Details'!Y99)</f>
        <v/>
      </c>
      <c r="P99" s="129" t="str">
        <f ca="1">IF(OFFSET('Supplier Details'!X99,0,4)="","",OFFSET('Supplier Details'!X99,0,4))</f>
        <v/>
      </c>
      <c r="Q99" s="129" t="str">
        <f>IF('Supplier Details'!V99="","",'Supplier Details'!V99)</f>
        <v/>
      </c>
      <c r="R99" s="129" t="str">
        <f ca="1">IF(OFFSET('Supplier Details'!X99,0,6)="","",OFFSET('Supplier Details'!X99,0,6))</f>
        <v/>
      </c>
      <c r="S99" s="144" t="str">
        <f>IF('Supplier Details'!AA99="","",'Supplier Details'!AA99)</f>
        <v/>
      </c>
      <c r="T99" s="341"/>
      <c r="U99" s="145"/>
      <c r="V99" s="149"/>
      <c r="W99" s="149"/>
      <c r="X99" s="129" t="str">
        <f t="shared" ca="1" si="23"/>
        <v/>
      </c>
      <c r="Y99" s="147"/>
      <c r="Z99" s="147" t="str">
        <f ca="1">IF(AA99="","",IFERROR(IF(VLOOKUP(LEFT(AA99,2),IBAN!$C$2:$O$255,13,FALSE)=LEN(AA99),IFERROR(MID(AA99,VLOOKUP(LEFT(AA99,2),IBAN!$C$2:$O$255,11,FALSE),VLOOKUP(LEFT(AA99,2),IBAN!$C$2:$O$255,12,FALSE)),""),""),"IBAN is incorrect"))</f>
        <v/>
      </c>
      <c r="AA99" s="152" t="str">
        <f t="shared" ca="1" si="24"/>
        <v/>
      </c>
      <c r="AB99" s="152" t="str">
        <f t="shared" ca="1" si="25"/>
        <v/>
      </c>
      <c r="AC99" s="143"/>
      <c r="AD99" s="342" t="str">
        <f ca="1">IF(OFFSET(U99,0,3)="","",IFERROR(IF(VLOOKUP(OFFSET(U99,0,3),IBAN!$A$3:$S$255,19,FALSE)="Y",CONCATENATE(BG99,BH99),IF(VLOOKUP(OFFSET(U99,0,3),IBAN!$A$3:$X$255,24,FALSE)="","",VLOOKUP(OFFSET(U99,0,3),IBAN!$A$3:$X$255,24,FALSE))),""))</f>
        <v/>
      </c>
      <c r="AE99" s="143"/>
      <c r="AF99" s="143"/>
      <c r="AG99" s="147"/>
      <c r="AH99" s="149"/>
      <c r="AI99" s="145" t="str">
        <f>IF('Supplier Details'!AS99="","",'Supplier Details'!AS99)</f>
        <v/>
      </c>
      <c r="AJ99" s="145"/>
      <c r="AK99" s="343" t="str">
        <f ca="1">IFERROR(IF(OFFSET(U99,0,3)="","",IF(ISBLANK(VLOOKUP(OFFSET(U99,0,3),IBAN!$A$3:$AC$255,27,FALSE)),"",VLOOKUP(OFFSET(U99,0,3),IBAN!$A$3:$AC$255,27,FALSE))),"")</f>
        <v/>
      </c>
      <c r="AL99" s="147" t="str">
        <f ca="1">IFERROR(IF(OFFSET(U99,0,3)="","",IF(ISBLANK(VLOOKUP(OFFSET(U99,0,3),IBAN!$A$3:$AC$255,28,FALSE)),"",VLOOKUP(OFFSET(U99,0,3),IBAN!$A$3:$AC$255,28,FALSE))),"")</f>
        <v/>
      </c>
      <c r="AM99" s="143"/>
      <c r="AN99" s="147"/>
      <c r="AO99" s="147"/>
      <c r="AP99" s="344" t="str">
        <f ca="1">IF(AA99="","",IFERROR(MID(AA99,VLOOKUP(LEFT(AA99,2),IBAN!$C$2:$Q$255,14,FALSE),VLOOKUP(LEFT(AA99,2),IBAN!$C$2:$Q$255,15,FALSE)),""))</f>
        <v/>
      </c>
      <c r="AQ99" s="150"/>
      <c r="AR99" s="151"/>
      <c r="AS99" s="344"/>
      <c r="AT99" s="152" t="str">
        <f t="shared" ca="1" si="26"/>
        <v/>
      </c>
      <c r="AU99" s="152" t="str">
        <f t="shared" ca="1" si="27"/>
        <v/>
      </c>
      <c r="AV99" s="136"/>
      <c r="AW99" s="210"/>
      <c r="AX99" s="150" t="str">
        <f t="shared" si="28"/>
        <v/>
      </c>
      <c r="AY99" s="344"/>
      <c r="AZ99" s="136" t="str">
        <f ca="1">IF(OFFSET(AZ99,0,-12)="","",IFERROR(VLOOKUP(MID(OFFSET(AZ99,0,-12),5,2),Lists!$A$3:$B$256,2,FALSE),"incorrect Swift/BIC"))</f>
        <v/>
      </c>
      <c r="BA99" s="152" t="str">
        <f ca="1">IF(COUNTIF(Lists!A90:A341,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99,0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99,0,-12),CHAR(32),""),CHAR(33),""),CHAR(34),""),CHAR(35),""),CHAR(36),""),CHAR(37),""),CHAR(38),""),CHAR(39),""),CHAR(40),""),CHAR(41),""),CHAR(42),""),CHAR(43),""),CHAR(44),""),CHAR(45),""),CHAR(46),""),CHAR(47),""),CHAR(58),""),CHAR(59),""),CHAR(60),""),CHAR(61),""),CHAR(62),""),CHAR(63),""),CHAR(64),""),CHAR(91),""),CHAR(92),""),CHAR(93),""),CHAR(94),""),CHAR(95),""),CHAR(96),""),CHAR(123),""),CHAR(124),""),CHAR(125),""),CHAR(126),""),CHAR(150),""),CHAR(160),""))),"")</f>
        <v/>
      </c>
      <c r="BB99" s="152" t="str">
        <f ca="1">IF(BA99="",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99,0,-13),CHAR(32),""),CHAR(33),""),CHAR(34),""),CHAR(35),""),CHAR(36),""),CHAR(37),""),CHAR(38),""),CHAR(39),""),CHAR(40),""),CHAR(41),""),CHAR(42),""),CHAR(43),""),CHAR(44),""),CHAR(45),""),CHAR(46),""),CHAR(47),""),CHAR(58),""),CHAR(59),""),CHAR(60),""),CHAR(61),""),CHAR(62),""),CHAR(63),""),CHAR(64),""),CHAR(91),""),CHAR(92),""),CHAR(93),""),CHAR(94),""),CHAR(95),""),CHAR(96),""),CHAR(123),""),CHAR(124),""),CHAR(125),""),CHAR(126),""),CHAR(150),""),CHAR(160),""))),
IFERROR(IF(VLOOKUP(LEFT(BA99,2),IBAN!$C$2:$O$255,13,FALSE)=LEN(BA99),IFERROR(MID(BA99,VLOOKUP(LEFT(BA99,2),IBAN!$C$2:$O$255,11,FALSE),VLOOKUP(LEFT(BA99,2),IBAN!$C$2:$O$255,12,FALSE)),""),"IBAN is incorrect"),"IBAN is incorrect"))</f>
        <v/>
      </c>
      <c r="BC99" s="210"/>
      <c r="BD99" s="136"/>
      <c r="BE99" s="136"/>
      <c r="BF99" s="152" t="str">
        <f t="shared" ca="1" si="29"/>
        <v/>
      </c>
      <c r="BG99" s="345" t="str">
        <f ca="1">IF(OFFSET(U99,0,3)="","",IFERROR(
IF(VLOOKUP(OFFSET(U99,0,3),IBAN!$A$3:$S$255,19,FALSE)="Y",
  IF(VLOOKUP(OFFSET(U99,0,3),IBAN!$A$3:$C$255,2,FALSE)="Y",
      IF(AA99="","",IF(VLOOKUP(LEFT(AA99,2),IBAN!$C$2:$O$255,13,FALSE)=LEN(AA99),MID(AA99,VLOOKUP(LEFT(AA99,2),IBAN!$C$2:$O$255,6,FALSE),VLOOKUP(LEFT(AA99,2),IBAN!$C$2:$O$255,7,FALSE)),"IBAN is incorrect")),
      IF(AB99="","",MID(AB99,VLOOKUP(OFFSET(U99,0,3), IBAN!$A$3:$O$255,8,FALSE), VLOOKUP(OFFSET(U99,0,3), IBAN!$A$3:$O$255,9,FALSE)))),
  MID(UPPER(CLEAN(SUBSTITUTE(SUBSTITUTE(SUBSTITUTE(SUBSTITUTE(SUBSTITUTE(SUBSTITUTE(SUBSTITUTE(SUBSTITUTE(SUBSTITUTE(SUBSTITUTE(OFFSET(U99,0,9)," ",""),"-",""),"–",""),".",""),"/",""),"_",""),"&amp;",""),"+",""),":",""),";",""))),VLOOKUP(OFFSET(U99,0,3),IBAN!$A$3:$W$255,20,FALSE),VLOOKUP(OFFSET(U99,0,3),IBAN!$A$3:$W$255,21,FALSE))),
""))</f>
        <v/>
      </c>
      <c r="BH99" s="152" t="str">
        <f ca="1">IF(OFFSET(U99,0,3)="","",IFERROR(
IF(VLOOKUP(OFFSET(U99,0,3),IBAN!$A$3:$S$255,19,FALSE)="Y",
  IF(VLOOKUP(OFFSET(U99,0,3),IBAN!$A$3:$C$255,2,FALSE)="Y",
      IF(AA99="","",IF(VLOOKUP(LEFT(AA99,2),IBAN!$C$2:$O$255,13,FALSE)=LEN(AA99),MID(AA99,VLOOKUP(LEFT(AA99,2),IBAN!$C$2:$O$255,8,FALSE),VLOOKUP(LEFT(AA99,2),IBAN!$C$2:$O$255,9,FALSE)),"")),
      IF(AB99="","",MID(AB99,VLOOKUP(OFFSET(U99,0,3), IBAN!$A$3:$O$255,10,FALSE), VLOOKUP(OFFSET(U99,0,3), IBAN!$A$3:$O$255,11,FALSE)))),
  IFERROR(MID(UPPER(CLEAN(SUBSTITUTE(SUBSTITUTE(SUBSTITUTE(SUBSTITUTE(SUBSTITUTE(SUBSTITUTE(SUBSTITUTE(SUBSTITUTE(SUBSTITUTE(SUBSTITUTE(OFFSET(U99,0,9)," ",""),"-",""),"–",""),".",""),"/",""),"_",""),"&amp;",""),"+",""),":",""),";",""))),VLOOKUP(OFFSET(U99,0,3),IBAN!$A$3:$W$255,22,FALSE),VLOOKUP(OFFSET(U99,0,3),IBAN!$A$3:$W$255,23,FALSE)),
        UPPER(CLEAN(SUBSTITUTE(SUBSTITUTE(SUBSTITUTE(SUBSTITUTE(SUBSTITUTE(SUBSTITUTE(SUBSTITUTE(SUBSTITUTE(SUBSTITUTE(SUBSTITUTE(OFFSET(U99,0,9)," ",""),"-",""),"–",""),".",""),"/",""),"_",""),"&amp;",""),"+",""),":",""),";",""))))),
""))</f>
        <v/>
      </c>
      <c r="BI99" s="152" t="str">
        <f t="shared" ca="1" si="30"/>
        <v/>
      </c>
      <c r="BJ99" s="152" t="str">
        <f t="shared" ca="1" si="31"/>
        <v/>
      </c>
      <c r="BK99" s="150"/>
      <c r="BL99" s="152" t="str">
        <f t="shared" ca="1" si="32"/>
        <v/>
      </c>
      <c r="BM99" s="152"/>
      <c r="BN99" s="136"/>
      <c r="BO99" s="136"/>
      <c r="BP99" s="152"/>
      <c r="BQ99" s="136"/>
      <c r="BR99" s="136" t="str">
        <f t="shared" ca="1" si="20"/>
        <v/>
      </c>
      <c r="BS99" s="136"/>
      <c r="BT99" s="136"/>
      <c r="BU99" s="136"/>
      <c r="BV99" s="210"/>
      <c r="BW99" s="153"/>
      <c r="BX99" s="153"/>
      <c r="BY99" s="136"/>
      <c r="BZ99" s="136"/>
      <c r="CA99" s="136"/>
      <c r="CB99" s="136"/>
      <c r="CC99" s="136" t="str">
        <f t="shared" ca="1" si="21"/>
        <v/>
      </c>
      <c r="CD99" s="136" t="str">
        <f t="shared" ca="1" si="22"/>
        <v/>
      </c>
      <c r="CE99" s="210"/>
      <c r="CF99" s="136" t="str">
        <f t="shared" ca="1" si="33"/>
        <v/>
      </c>
      <c r="CG99" s="136" t="str">
        <f t="shared" ca="1" si="34"/>
        <v/>
      </c>
      <c r="CH99" s="136"/>
      <c r="CI99" s="526" t="str">
        <f ca="1">IF(AA99="","",IFERROR(IF(VLOOKUP(LEFT(AA99,2),IBAN!$C$2:$O$255,13,FALSE)=LEN(AA99),IF(MOD(CONCATENATE(MOD(CONCATENATE(MOD(CONCATENATE(MOD(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99, LEN(AA99) - 4) &amp; LEFT(AA99,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99, LEN(AA99) - 4) &amp; LEFT(AA99,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99, LEN(AA99) - 4) &amp; LEFT(AA99,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99, LEN(AA99) - 4) &amp; LEFT(AA99, 4)),"A",10),"B",11),"C",12),"D",13),"E",14),"F",15),"G",16),"H",17),"I",18),"J",19),"K",20),"L",21),"M",22),"N",23),"O",24),"P",25),"Q",26),"R",27),"S",28),"T",29),"U",30),"V",31),"W",32),"X",33),"Y",34),"Z",35),39,12)),97)=1,"GOOD","BAD"),"Length incorrect"),"BAD"))</f>
        <v/>
      </c>
      <c r="CJ99" s="526" t="str">
        <f ca="1">IF(OR(AA99="",OFFSET(U99,0,3)=""),"",IF(SUMPRODUCT(--(ISNUMBER(SEARCH(Colonies,OFFSET(U99,0,3))))),"",IFERROR(IF(INDEX(IBAN!$A$3:$A$255,MATCH(LEFT(AA99,2),IBAN!$C$3:$C$255,0))=OFFSET(U99,0,3),"GOOD","BAD"),"BAD")))</f>
        <v/>
      </c>
      <c r="CK99" s="526" t="str">
        <f ca="1">IF(AB99="","",IFERROR(IF(VLOOKUP(OFFSET(U99,0,3),IBAN!$A$2:$N$255,14,FALSE)="","no criteria",IF(VLOOKUP(OFFSET(U99,0,3),IBAN!$A$2:$N$255,14,FALSE)=LEN(AB99),"GOOD",IF(OR(CO99="GOOD",CP99="GOOD"),"GOOD","BAD"))),""))</f>
        <v/>
      </c>
      <c r="CL99" s="527" t="str">
        <f ca="1">IF(BA99="","",IFERROR(IF(VLOOKUP(LEFT(BA99,2),IBAN!$C$2:$O$255,13,FALSE)=LEN(BA99),IF(MOD(CONCATENATE(MOD(CONCATENATE(MOD(CONCATENATE(MOD(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99, LEN(BA99) - 4) &amp; LEFT(BA99,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99, LEN(BA99) - 4) &amp; LEFT(BA99,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99, LEN(BA99) - 4) &amp; LEFT(BA99,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99, LEN(BA99) - 4) &amp; LEFT(BA99, 4)),"A",10),"B",11),"C",12),"D",13),"E",14),"F",15),"G",16),"H",17),"I",18),"J",19),"K",20),"L",21),"M",22),"N",23),"O",24),"P",25),"Q",26),"R",27),"S",28),"T",29),"U",30),"V",31),"W",32),"X",33),"Y",34),"Z",35),39,12)),97)=1,"GOOD","BAD"),"BAD"),"BAD"))</f>
        <v/>
      </c>
      <c r="CM99" s="527" t="str">
        <f ca="1">IF(OR(BA99="",AZ99=""),"",IF(SUMPRODUCT(--(ISNUMBER(SEARCH(Colonies,AZ99)))),"",IFERROR(IF(INDEX(IBAN!$A$3:$A$255,MATCH(LEFT(BA99,2),IBAN!$C$3:$C$255,0))=AZ99,"GOOD","BAD"),"BAD")))</f>
        <v/>
      </c>
      <c r="CN99" s="527" t="str">
        <f ca="1">IF(BB99="","",IFERROR(IF(VLOOKUP(AZ99,IBAN!$A$2:$N$255,14,FALSE)="","no criteria",IF(VLOOKUP(AZ99,IBAN!$A$2:$N$255,14,FALSE)=LEN(BB99),"GOOD","BAD")),""))</f>
        <v/>
      </c>
      <c r="CO99" s="526" t="str">
        <f t="shared" ca="1" si="35"/>
        <v/>
      </c>
      <c r="CP99" s="526" t="str">
        <f t="shared" ca="1" si="36"/>
        <v/>
      </c>
      <c r="CQ99" s="346"/>
      <c r="CR99" s="539"/>
    </row>
    <row r="100" spans="1:96" s="541" customFormat="1" x14ac:dyDescent="0.2">
      <c r="A100" s="534"/>
      <c r="B100" s="534"/>
      <c r="C100" s="534"/>
      <c r="D100" s="534"/>
      <c r="E100" s="534"/>
      <c r="F100" s="534"/>
      <c r="G100" s="155"/>
      <c r="H100" s="141" t="str">
        <f>IF('Supplier Details'!I100="","",'Supplier Details'!I100)</f>
        <v/>
      </c>
      <c r="I100" s="141"/>
      <c r="J100" s="142" t="str">
        <f>IF('Supplier Details'!K100="","",'Supplier Details'!K100)</f>
        <v/>
      </c>
      <c r="K100" s="143" t="str">
        <f ca="1">IF(OFFSET('Supplier Details'!J100,0,2)="","",UPPER(OFFSET('Supplier Details'!J100,0,2)))</f>
        <v/>
      </c>
      <c r="L100" s="142" t="str">
        <f ca="1">IF(OFFSET('Supplier Details'!J100,0,3)="","",OFFSET('Supplier Details'!J100,0,3))</f>
        <v/>
      </c>
      <c r="M100" s="341"/>
      <c r="N100" s="141"/>
      <c r="O100" s="142" t="str">
        <f>IF('Supplier Details'!Y100="","",'Supplier Details'!Y100)</f>
        <v/>
      </c>
      <c r="P100" s="129" t="str">
        <f ca="1">IF(OFFSET('Supplier Details'!X100,0,4)="","",OFFSET('Supplier Details'!X100,0,4))</f>
        <v/>
      </c>
      <c r="Q100" s="129" t="str">
        <f>IF('Supplier Details'!V100="","",'Supplier Details'!V100)</f>
        <v/>
      </c>
      <c r="R100" s="129" t="str">
        <f ca="1">IF(OFFSET('Supplier Details'!X100,0,6)="","",OFFSET('Supplier Details'!X100,0,6))</f>
        <v/>
      </c>
      <c r="S100" s="144" t="str">
        <f>IF('Supplier Details'!AA100="","",'Supplier Details'!AA100)</f>
        <v/>
      </c>
      <c r="T100" s="341"/>
      <c r="U100" s="145"/>
      <c r="V100" s="149"/>
      <c r="W100" s="149"/>
      <c r="X100" s="129" t="str">
        <f t="shared" ca="1" si="23"/>
        <v/>
      </c>
      <c r="Y100" s="147"/>
      <c r="Z100" s="147" t="str">
        <f ca="1">IF(AA100="","",IFERROR(IF(VLOOKUP(LEFT(AA100,2),IBAN!$C$2:$O$255,13,FALSE)=LEN(AA100),IFERROR(MID(AA100,VLOOKUP(LEFT(AA100,2),IBAN!$C$2:$O$255,11,FALSE),VLOOKUP(LEFT(AA100,2),IBAN!$C$2:$O$255,12,FALSE)),""),""),"IBAN is incorrect"))</f>
        <v/>
      </c>
      <c r="AA100" s="152" t="str">
        <f t="shared" ca="1" si="24"/>
        <v/>
      </c>
      <c r="AB100" s="152" t="str">
        <f t="shared" ca="1" si="25"/>
        <v/>
      </c>
      <c r="AC100" s="143"/>
      <c r="AD100" s="342" t="str">
        <f ca="1">IF(OFFSET(U100,0,3)="","",IFERROR(IF(VLOOKUP(OFFSET(U100,0,3),IBAN!$A$3:$S$255,19,FALSE)="Y",CONCATENATE(BG100,BH100),IF(VLOOKUP(OFFSET(U100,0,3),IBAN!$A$3:$X$255,24,FALSE)="","",VLOOKUP(OFFSET(U100,0,3),IBAN!$A$3:$X$255,24,FALSE))),""))</f>
        <v/>
      </c>
      <c r="AE100" s="143"/>
      <c r="AF100" s="143"/>
      <c r="AG100" s="147"/>
      <c r="AH100" s="149"/>
      <c r="AI100" s="145" t="str">
        <f>IF('Supplier Details'!AS100="","",'Supplier Details'!AS100)</f>
        <v/>
      </c>
      <c r="AJ100" s="145"/>
      <c r="AK100" s="343" t="str">
        <f ca="1">IFERROR(IF(OFFSET(U100,0,3)="","",IF(ISBLANK(VLOOKUP(OFFSET(U100,0,3),IBAN!$A$3:$AC$255,27,FALSE)),"",VLOOKUP(OFFSET(U100,0,3),IBAN!$A$3:$AC$255,27,FALSE))),"")</f>
        <v/>
      </c>
      <c r="AL100" s="147" t="str">
        <f ca="1">IFERROR(IF(OFFSET(U100,0,3)="","",IF(ISBLANK(VLOOKUP(OFFSET(U100,0,3),IBAN!$A$3:$AC$255,28,FALSE)),"",VLOOKUP(OFFSET(U100,0,3),IBAN!$A$3:$AC$255,28,FALSE))),"")</f>
        <v/>
      </c>
      <c r="AM100" s="143"/>
      <c r="AN100" s="147"/>
      <c r="AO100" s="147"/>
      <c r="AP100" s="344" t="str">
        <f ca="1">IF(AA100="","",IFERROR(MID(AA100,VLOOKUP(LEFT(AA100,2),IBAN!$C$2:$Q$255,14,FALSE),VLOOKUP(LEFT(AA100,2),IBAN!$C$2:$Q$255,15,FALSE)),""))</f>
        <v/>
      </c>
      <c r="AQ100" s="150"/>
      <c r="AR100" s="151"/>
      <c r="AS100" s="344"/>
      <c r="AT100" s="152" t="str">
        <f t="shared" ca="1" si="26"/>
        <v/>
      </c>
      <c r="AU100" s="152" t="str">
        <f t="shared" ca="1" si="27"/>
        <v/>
      </c>
      <c r="AV100" s="136"/>
      <c r="AW100" s="210"/>
      <c r="AX100" s="150" t="str">
        <f t="shared" si="28"/>
        <v/>
      </c>
      <c r="AY100" s="344"/>
      <c r="AZ100" s="136" t="str">
        <f ca="1">IF(OFFSET(AZ100,0,-12)="","",IFERROR(VLOOKUP(MID(OFFSET(AZ100,0,-12),5,2),Lists!$A$3:$B$256,2,FALSE),"incorrect Swift/BIC"))</f>
        <v/>
      </c>
      <c r="BA100" s="152" t="str">
        <f ca="1">IF(COUNTIF(Lists!A91:A342,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100,0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100,0,-12),CHAR(32),""),CHAR(33),""),CHAR(34),""),CHAR(35),""),CHAR(36),""),CHAR(37),""),CHAR(38),""),CHAR(39),""),CHAR(40),""),CHAR(41),""),CHAR(42),""),CHAR(43),""),CHAR(44),""),CHAR(45),""),CHAR(46),""),CHAR(47),""),CHAR(58),""),CHAR(59),""),CHAR(60),""),CHAR(61),""),CHAR(62),""),CHAR(63),""),CHAR(64),""),CHAR(91),""),CHAR(92),""),CHAR(93),""),CHAR(94),""),CHAR(95),""),CHAR(96),""),CHAR(123),""),CHAR(124),""),CHAR(125),""),CHAR(126),""),CHAR(150),""),CHAR(160),""))),"")</f>
        <v/>
      </c>
      <c r="BB100" s="152" t="str">
        <f ca="1">IF(BA100="",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100,0,-13),CHAR(32),""),CHAR(33),""),CHAR(34),""),CHAR(35),""),CHAR(36),""),CHAR(37),""),CHAR(38),""),CHAR(39),""),CHAR(40),""),CHAR(41),""),CHAR(42),""),CHAR(43),""),CHAR(44),""),CHAR(45),""),CHAR(46),""),CHAR(47),""),CHAR(58),""),CHAR(59),""),CHAR(60),""),CHAR(61),""),CHAR(62),""),CHAR(63),""),CHAR(64),""),CHAR(91),""),CHAR(92),""),CHAR(93),""),CHAR(94),""),CHAR(95),""),CHAR(96),""),CHAR(123),""),CHAR(124),""),CHAR(125),""),CHAR(126),""),CHAR(150),""),CHAR(160),""))),
IFERROR(IF(VLOOKUP(LEFT(BA100,2),IBAN!$C$2:$O$255,13,FALSE)=LEN(BA100),IFERROR(MID(BA100,VLOOKUP(LEFT(BA100,2),IBAN!$C$2:$O$255,11,FALSE),VLOOKUP(LEFT(BA100,2),IBAN!$C$2:$O$255,12,FALSE)),""),"IBAN is incorrect"),"IBAN is incorrect"))</f>
        <v/>
      </c>
      <c r="BC100" s="210"/>
      <c r="BD100" s="136"/>
      <c r="BE100" s="136"/>
      <c r="BF100" s="152" t="str">
        <f t="shared" ca="1" si="29"/>
        <v/>
      </c>
      <c r="BG100" s="345" t="str">
        <f ca="1">IF(OFFSET(U100,0,3)="","",IFERROR(
IF(VLOOKUP(OFFSET(U100,0,3),IBAN!$A$3:$S$255,19,FALSE)="Y",
  IF(VLOOKUP(OFFSET(U100,0,3),IBAN!$A$3:$C$255,2,FALSE)="Y",
      IF(AA100="","",IF(VLOOKUP(LEFT(AA100,2),IBAN!$C$2:$O$255,13,FALSE)=LEN(AA100),MID(AA100,VLOOKUP(LEFT(AA100,2),IBAN!$C$2:$O$255,6,FALSE),VLOOKUP(LEFT(AA100,2),IBAN!$C$2:$O$255,7,FALSE)),"IBAN is incorrect")),
      IF(AB100="","",MID(AB100,VLOOKUP(OFFSET(U100,0,3), IBAN!$A$3:$O$255,8,FALSE), VLOOKUP(OFFSET(U100,0,3), IBAN!$A$3:$O$255,9,FALSE)))),
  MID(UPPER(CLEAN(SUBSTITUTE(SUBSTITUTE(SUBSTITUTE(SUBSTITUTE(SUBSTITUTE(SUBSTITUTE(SUBSTITUTE(SUBSTITUTE(SUBSTITUTE(SUBSTITUTE(OFFSET(U100,0,9)," ",""),"-",""),"–",""),".",""),"/",""),"_",""),"&amp;",""),"+",""),":",""),";",""))),VLOOKUP(OFFSET(U100,0,3),IBAN!$A$3:$W$255,20,FALSE),VLOOKUP(OFFSET(U100,0,3),IBAN!$A$3:$W$255,21,FALSE))),
""))</f>
        <v/>
      </c>
      <c r="BH100" s="152" t="str">
        <f ca="1">IF(OFFSET(U100,0,3)="","",IFERROR(
IF(VLOOKUP(OFFSET(U100,0,3),IBAN!$A$3:$S$255,19,FALSE)="Y",
  IF(VLOOKUP(OFFSET(U100,0,3),IBAN!$A$3:$C$255,2,FALSE)="Y",
      IF(AA100="","",IF(VLOOKUP(LEFT(AA100,2),IBAN!$C$2:$O$255,13,FALSE)=LEN(AA100),MID(AA100,VLOOKUP(LEFT(AA100,2),IBAN!$C$2:$O$255,8,FALSE),VLOOKUP(LEFT(AA100,2),IBAN!$C$2:$O$255,9,FALSE)),"")),
      IF(AB100="","",MID(AB100,VLOOKUP(OFFSET(U100,0,3), IBAN!$A$3:$O$255,10,FALSE), VLOOKUP(OFFSET(U100,0,3), IBAN!$A$3:$O$255,11,FALSE)))),
  IFERROR(MID(UPPER(CLEAN(SUBSTITUTE(SUBSTITUTE(SUBSTITUTE(SUBSTITUTE(SUBSTITUTE(SUBSTITUTE(SUBSTITUTE(SUBSTITUTE(SUBSTITUTE(SUBSTITUTE(OFFSET(U100,0,9)," ",""),"-",""),"–",""),".",""),"/",""),"_",""),"&amp;",""),"+",""),":",""),";",""))),VLOOKUP(OFFSET(U100,0,3),IBAN!$A$3:$W$255,22,FALSE),VLOOKUP(OFFSET(U100,0,3),IBAN!$A$3:$W$255,23,FALSE)),
        UPPER(CLEAN(SUBSTITUTE(SUBSTITUTE(SUBSTITUTE(SUBSTITUTE(SUBSTITUTE(SUBSTITUTE(SUBSTITUTE(SUBSTITUTE(SUBSTITUTE(SUBSTITUTE(OFFSET(U100,0,9)," ",""),"-",""),"–",""),".",""),"/",""),"_",""),"&amp;",""),"+",""),":",""),";",""))))),
""))</f>
        <v/>
      </c>
      <c r="BI100" s="152" t="str">
        <f t="shared" ca="1" si="30"/>
        <v/>
      </c>
      <c r="BJ100" s="152" t="str">
        <f t="shared" ca="1" si="31"/>
        <v/>
      </c>
      <c r="BK100" s="150"/>
      <c r="BL100" s="152" t="str">
        <f t="shared" ca="1" si="32"/>
        <v/>
      </c>
      <c r="BM100" s="152"/>
      <c r="BN100" s="136"/>
      <c r="BO100" s="136"/>
      <c r="BP100" s="152"/>
      <c r="BQ100" s="136"/>
      <c r="BR100" s="136" t="str">
        <f t="shared" ca="1" si="20"/>
        <v/>
      </c>
      <c r="BS100" s="136"/>
      <c r="BT100" s="136"/>
      <c r="BU100" s="136"/>
      <c r="BV100" s="210"/>
      <c r="BW100" s="153"/>
      <c r="BX100" s="153"/>
      <c r="BY100" s="136"/>
      <c r="BZ100" s="136"/>
      <c r="CA100" s="136"/>
      <c r="CB100" s="136"/>
      <c r="CC100" s="136" t="str">
        <f t="shared" ca="1" si="21"/>
        <v/>
      </c>
      <c r="CD100" s="136" t="str">
        <f t="shared" ca="1" si="22"/>
        <v/>
      </c>
      <c r="CE100" s="210"/>
      <c r="CF100" s="136" t="str">
        <f t="shared" ca="1" si="33"/>
        <v/>
      </c>
      <c r="CG100" s="136" t="str">
        <f t="shared" ca="1" si="34"/>
        <v/>
      </c>
      <c r="CH100" s="136"/>
      <c r="CI100" s="526" t="str">
        <f ca="1">IF(AA100="","",IFERROR(IF(VLOOKUP(LEFT(AA100,2),IBAN!$C$2:$O$255,13,FALSE)=LEN(AA100),IF(MOD(CONCATENATE(MOD(CONCATENATE(MOD(CONCATENATE(MOD(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100, LEN(AA100) - 4) &amp; LEFT(AA100,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100, LEN(AA100) - 4) &amp; LEFT(AA100,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100, LEN(AA100) - 4) &amp; LEFT(AA100,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100, LEN(AA100) - 4) &amp; LEFT(AA100, 4)),"A",10),"B",11),"C",12),"D",13),"E",14),"F",15),"G",16),"H",17),"I",18),"J",19),"K",20),"L",21),"M",22),"N",23),"O",24),"P",25),"Q",26),"R",27),"S",28),"T",29),"U",30),"V",31),"W",32),"X",33),"Y",34),"Z",35),39,12)),97)=1,"GOOD","BAD"),"Length incorrect"),"BAD"))</f>
        <v/>
      </c>
      <c r="CJ100" s="526" t="str">
        <f ca="1">IF(OR(AA100="",OFFSET(U100,0,3)=""),"",IF(SUMPRODUCT(--(ISNUMBER(SEARCH(Colonies,OFFSET(U100,0,3))))),"",IFERROR(IF(INDEX(IBAN!$A$3:$A$255,MATCH(LEFT(AA100,2),IBAN!$C$3:$C$255,0))=OFFSET(U100,0,3),"GOOD","BAD"),"BAD")))</f>
        <v/>
      </c>
      <c r="CK100" s="526" t="str">
        <f ca="1">IF(AB100="","",IFERROR(IF(VLOOKUP(OFFSET(U100,0,3),IBAN!$A$2:$N$255,14,FALSE)="","no criteria",IF(VLOOKUP(OFFSET(U100,0,3),IBAN!$A$2:$N$255,14,FALSE)=LEN(AB100),"GOOD",IF(OR(CO100="GOOD",CP100="GOOD"),"GOOD","BAD"))),""))</f>
        <v/>
      </c>
      <c r="CL100" s="527" t="str">
        <f ca="1">IF(BA100="","",IFERROR(IF(VLOOKUP(LEFT(BA100,2),IBAN!$C$2:$O$255,13,FALSE)=LEN(BA100),IF(MOD(CONCATENATE(MOD(CONCATENATE(MOD(CONCATENATE(MOD(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100, LEN(BA100) - 4) &amp; LEFT(BA100,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100, LEN(BA100) - 4) &amp; LEFT(BA100,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100, LEN(BA100) - 4) &amp; LEFT(BA100,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100, LEN(BA100) - 4) &amp; LEFT(BA100, 4)),"A",10),"B",11),"C",12),"D",13),"E",14),"F",15),"G",16),"H",17),"I",18),"J",19),"K",20),"L",21),"M",22),"N",23),"O",24),"P",25),"Q",26),"R",27),"S",28),"T",29),"U",30),"V",31),"W",32),"X",33),"Y",34),"Z",35),39,12)),97)=1,"GOOD","BAD"),"BAD"),"BAD"))</f>
        <v/>
      </c>
      <c r="CM100" s="527" t="str">
        <f ca="1">IF(OR(BA100="",AZ100=""),"",IF(SUMPRODUCT(--(ISNUMBER(SEARCH(Colonies,AZ100)))),"",IFERROR(IF(INDEX(IBAN!$A$3:$A$255,MATCH(LEFT(BA100,2),IBAN!$C$3:$C$255,0))=AZ100,"GOOD","BAD"),"BAD")))</f>
        <v/>
      </c>
      <c r="CN100" s="527" t="str">
        <f ca="1">IF(BB100="","",IFERROR(IF(VLOOKUP(AZ100,IBAN!$A$2:$N$255,14,FALSE)="","no criteria",IF(VLOOKUP(AZ100,IBAN!$A$2:$N$255,14,FALSE)=LEN(BB100),"GOOD","BAD")),""))</f>
        <v/>
      </c>
      <c r="CO100" s="526" t="str">
        <f t="shared" ca="1" si="35"/>
        <v/>
      </c>
      <c r="CP100" s="526" t="str">
        <f t="shared" ca="1" si="36"/>
        <v/>
      </c>
      <c r="CQ100" s="346"/>
      <c r="CR100" s="539"/>
    </row>
    <row r="101" spans="1:96" s="541" customFormat="1" x14ac:dyDescent="0.2">
      <c r="A101" s="535"/>
      <c r="B101" s="535"/>
      <c r="C101" s="535"/>
      <c r="D101" s="535"/>
      <c r="E101" s="535"/>
      <c r="F101" s="535"/>
      <c r="G101" s="192"/>
      <c r="H101" s="193" t="str">
        <f>IF('Supplier Details'!I101="","",'Supplier Details'!I101)</f>
        <v/>
      </c>
      <c r="I101" s="193"/>
      <c r="J101" s="194" t="str">
        <f>IF('Supplier Details'!K101="","",'Supplier Details'!K101)</f>
        <v/>
      </c>
      <c r="K101" s="195" t="str">
        <f ca="1">IF(OFFSET('Supplier Details'!J101,0,2)="","",UPPER(OFFSET('Supplier Details'!J101,0,2)))</f>
        <v/>
      </c>
      <c r="L101" s="194" t="str">
        <f ca="1">IF(OFFSET('Supplier Details'!J101,0,3)="","",OFFSET('Supplier Details'!J101,0,3))</f>
        <v/>
      </c>
      <c r="M101" s="341"/>
      <c r="N101" s="193"/>
      <c r="O101" s="194" t="str">
        <f>IF('Supplier Details'!Y101="","",'Supplier Details'!Y101)</f>
        <v/>
      </c>
      <c r="P101" s="199" t="str">
        <f ca="1">IF(OFFSET('Supplier Details'!X101,0,4)="","",OFFSET('Supplier Details'!X101,0,4))</f>
        <v/>
      </c>
      <c r="Q101" s="199" t="str">
        <f>IF('Supplier Details'!V101="","",'Supplier Details'!V101)</f>
        <v/>
      </c>
      <c r="R101" s="199" t="str">
        <f ca="1">IF(OFFSET('Supplier Details'!X101,0,6)="","",OFFSET('Supplier Details'!X101,0,6))</f>
        <v/>
      </c>
      <c r="S101" s="196" t="str">
        <f>IF('Supplier Details'!AA101="","",'Supplier Details'!AA101)</f>
        <v/>
      </c>
      <c r="T101" s="341"/>
      <c r="U101" s="197"/>
      <c r="V101" s="202"/>
      <c r="W101" s="202"/>
      <c r="X101" s="199" t="str">
        <f t="shared" ca="1" si="23"/>
        <v/>
      </c>
      <c r="Y101" s="200"/>
      <c r="Z101" s="200" t="str">
        <f ca="1">IF(AA101="","",IFERROR(IF(VLOOKUP(LEFT(AA101,2),IBAN!$C$2:$O$255,13,FALSE)=LEN(AA101),IFERROR(MID(AA101,VLOOKUP(LEFT(AA101,2),IBAN!$C$2:$O$255,11,FALSE),VLOOKUP(LEFT(AA101,2),IBAN!$C$2:$O$255,12,FALSE)),""),""),"IBAN is incorrect"))</f>
        <v/>
      </c>
      <c r="AA101" s="206" t="str">
        <f t="shared" ca="1" si="24"/>
        <v/>
      </c>
      <c r="AB101" s="206" t="str">
        <f t="shared" ca="1" si="25"/>
        <v/>
      </c>
      <c r="AC101" s="195"/>
      <c r="AD101" s="363" t="str">
        <f ca="1">IF(OFFSET(U101,0,3)="","",IFERROR(IF(VLOOKUP(OFFSET(U101,0,3),IBAN!$A$3:$S$255,19,FALSE)="Y",CONCATENATE(BG101,BH101),IF(VLOOKUP(OFFSET(U101,0,3),IBAN!$A$3:$X$255,24,FALSE)="","",VLOOKUP(OFFSET(U101,0,3),IBAN!$A$3:$X$255,24,FALSE))),""))</f>
        <v/>
      </c>
      <c r="AE101" s="195"/>
      <c r="AF101" s="195"/>
      <c r="AG101" s="200"/>
      <c r="AH101" s="202"/>
      <c r="AI101" s="197" t="str">
        <f>IF('Supplier Details'!AS101="","",'Supplier Details'!AS101)</f>
        <v/>
      </c>
      <c r="AJ101" s="197"/>
      <c r="AK101" s="364" t="str">
        <f ca="1">IFERROR(IF(OFFSET(U101,0,3)="","",IF(ISBLANK(VLOOKUP(OFFSET(U101,0,3),IBAN!$A$3:$AC$255,27,FALSE)),"",VLOOKUP(OFFSET(U101,0,3),IBAN!$A$3:$AC$255,27,FALSE))),"")</f>
        <v/>
      </c>
      <c r="AL101" s="200" t="str">
        <f ca="1">IFERROR(IF(OFFSET(U101,0,3)="","",IF(ISBLANK(VLOOKUP(OFFSET(U101,0,3),IBAN!$A$3:$AC$255,28,FALSE)),"",VLOOKUP(OFFSET(U101,0,3),IBAN!$A$3:$AC$255,28,FALSE))),"")</f>
        <v/>
      </c>
      <c r="AM101" s="195"/>
      <c r="AN101" s="200"/>
      <c r="AO101" s="200"/>
      <c r="AP101" s="365" t="str">
        <f ca="1">IF(AA101="","",IFERROR(MID(AA101,VLOOKUP(LEFT(AA101,2),IBAN!$C$2:$Q$255,14,FALSE),VLOOKUP(LEFT(AA101,2),IBAN!$C$2:$Q$255,15,FALSE)),""))</f>
        <v/>
      </c>
      <c r="AQ101" s="203"/>
      <c r="AR101" s="204"/>
      <c r="AS101" s="365"/>
      <c r="AT101" s="206" t="str">
        <f t="shared" ca="1" si="26"/>
        <v/>
      </c>
      <c r="AU101" s="206" t="str">
        <f t="shared" ca="1" si="27"/>
        <v/>
      </c>
      <c r="AV101" s="205"/>
      <c r="AW101" s="210"/>
      <c r="AX101" s="203" t="str">
        <f t="shared" si="28"/>
        <v/>
      </c>
      <c r="AY101" s="365"/>
      <c r="AZ101" s="205" t="str">
        <f ca="1">IF(OFFSET(AZ101,0,-12)="","",IFERROR(VLOOKUP(MID(OFFSET(AZ101,0,-12),5,2),Lists!$A$3:$B$256,2,FALSE),"incorrect Swift/BIC"))</f>
        <v/>
      </c>
      <c r="BA101" s="206" t="str">
        <f ca="1">IF(COUNTIF(Lists!A92:A343,LEFT(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101,0,-12),CHAR(32),""),CHAR(33),""),CHAR(34),""),CHAR(35),""),CHAR(36),""),CHAR(37),""),CHAR(38),""),CHAR(39),""),CHAR(40),""),CHAR(41),""),CHAR(42),""),CHAR(43),""),CHAR(44),""),CHAR(45),""),CHAR(46),""),CHAR(47),""),CHAR(58),""),CHAR(59),""),CHAR(60),""),CHAR(61),""),CHAR(62),""),CHAR(63),""),CHAR(64),""),CHAR(91),""),CHAR(92),""),CHAR(93),""),CHAR(94),""),CHAR(95),""),CHAR(96),""),CHAR(123),""),CHAR(124),""),CHAR(125),""),CHAR(126),""),CHAR(150),""),CHAR(160),""))),2))&gt;0,
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A101,0,-12),CHAR(32),""),CHAR(33),""),CHAR(34),""),CHAR(35),""),CHAR(36),""),CHAR(37),""),CHAR(38),""),CHAR(39),""),CHAR(40),""),CHAR(41),""),CHAR(42),""),CHAR(43),""),CHAR(44),""),CHAR(45),""),CHAR(46),""),CHAR(47),""),CHAR(58),""),CHAR(59),""),CHAR(60),""),CHAR(61),""),CHAR(62),""),CHAR(63),""),CHAR(64),""),CHAR(91),""),CHAR(92),""),CHAR(93),""),CHAR(94),""),CHAR(95),""),CHAR(96),""),CHAR(123),""),CHAR(124),""),CHAR(125),""),CHAR(126),""),CHAR(150),""),CHAR(160),""))),"")</f>
        <v/>
      </c>
      <c r="BB101" s="206" t="str">
        <f ca="1">IF(BA101="",UPPER(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OFFSET(BB101,0,-13),CHAR(32),""),CHAR(33),""),CHAR(34),""),CHAR(35),""),CHAR(36),""),CHAR(37),""),CHAR(38),""),CHAR(39),""),CHAR(40),""),CHAR(41),""),CHAR(42),""),CHAR(43),""),CHAR(44),""),CHAR(45),""),CHAR(46),""),CHAR(47),""),CHAR(58),""),CHAR(59),""),CHAR(60),""),CHAR(61),""),CHAR(62),""),CHAR(63),""),CHAR(64),""),CHAR(91),""),CHAR(92),""),CHAR(93),""),CHAR(94),""),CHAR(95),""),CHAR(96),""),CHAR(123),""),CHAR(124),""),CHAR(125),""),CHAR(126),""),CHAR(150),""),CHAR(160),""))),
IFERROR(IF(VLOOKUP(LEFT(BA101,2),IBAN!$C$2:$O$255,13,FALSE)=LEN(BA101),IFERROR(MID(BA101,VLOOKUP(LEFT(BA101,2),IBAN!$C$2:$O$255,11,FALSE),VLOOKUP(LEFT(BA101,2),IBAN!$C$2:$O$255,12,FALSE)),""),"IBAN is incorrect"),"IBAN is incorrect"))</f>
        <v/>
      </c>
      <c r="BC101" s="210"/>
      <c r="BD101" s="205"/>
      <c r="BE101" s="205"/>
      <c r="BF101" s="206" t="str">
        <f t="shared" ca="1" si="29"/>
        <v/>
      </c>
      <c r="BG101" s="366" t="str">
        <f ca="1">IF(OFFSET(U101,0,3)="","",IFERROR(
IF(VLOOKUP(OFFSET(U101,0,3),IBAN!$A$3:$S$255,19,FALSE)="Y",
  IF(VLOOKUP(OFFSET(U101,0,3),IBAN!$A$3:$C$255,2,FALSE)="Y",
      IF(AA101="","",IF(VLOOKUP(LEFT(AA101,2),IBAN!$C$2:$O$255,13,FALSE)=LEN(AA101),MID(AA101,VLOOKUP(LEFT(AA101,2),IBAN!$C$2:$O$255,6,FALSE),VLOOKUP(LEFT(AA101,2),IBAN!$C$2:$O$255,7,FALSE)),"IBAN is incorrect")),
      IF(AB101="","",MID(AB101,VLOOKUP(OFFSET(U101,0,3), IBAN!$A$3:$O$255,8,FALSE), VLOOKUP(OFFSET(U101,0,3), IBAN!$A$3:$O$255,9,FALSE)))),
  MID(UPPER(CLEAN(SUBSTITUTE(SUBSTITUTE(SUBSTITUTE(SUBSTITUTE(SUBSTITUTE(SUBSTITUTE(SUBSTITUTE(SUBSTITUTE(SUBSTITUTE(SUBSTITUTE(OFFSET(U101,0,9)," ",""),"-",""),"–",""),".",""),"/",""),"_",""),"&amp;",""),"+",""),":",""),";",""))),VLOOKUP(OFFSET(U101,0,3),IBAN!$A$3:$W$255,20,FALSE),VLOOKUP(OFFSET(U101,0,3),IBAN!$A$3:$W$255,21,FALSE))),
""))</f>
        <v/>
      </c>
      <c r="BH101" s="206" t="str">
        <f ca="1">IF(OFFSET(U101,0,3)="","",IFERROR(
IF(VLOOKUP(OFFSET(U101,0,3),IBAN!$A$3:$S$255,19,FALSE)="Y",
  IF(VLOOKUP(OFFSET(U101,0,3),IBAN!$A$3:$C$255,2,FALSE)="Y",
      IF(AA101="","",IF(VLOOKUP(LEFT(AA101,2),IBAN!$C$2:$O$255,13,FALSE)=LEN(AA101),MID(AA101,VLOOKUP(LEFT(AA101,2),IBAN!$C$2:$O$255,8,FALSE),VLOOKUP(LEFT(AA101,2),IBAN!$C$2:$O$255,9,FALSE)),"")),
      IF(AB101="","",MID(AB101,VLOOKUP(OFFSET(U101,0,3), IBAN!$A$3:$O$255,10,FALSE), VLOOKUP(OFFSET(U101,0,3), IBAN!$A$3:$O$255,11,FALSE)))),
  IFERROR(MID(UPPER(CLEAN(SUBSTITUTE(SUBSTITUTE(SUBSTITUTE(SUBSTITUTE(SUBSTITUTE(SUBSTITUTE(SUBSTITUTE(SUBSTITUTE(SUBSTITUTE(SUBSTITUTE(OFFSET(U101,0,9)," ",""),"-",""),"–",""),".",""),"/",""),"_",""),"&amp;",""),"+",""),":",""),";",""))),VLOOKUP(OFFSET(U101,0,3),IBAN!$A$3:$W$255,22,FALSE),VLOOKUP(OFFSET(U101,0,3),IBAN!$A$3:$W$255,23,FALSE)),
        UPPER(CLEAN(SUBSTITUTE(SUBSTITUTE(SUBSTITUTE(SUBSTITUTE(SUBSTITUTE(SUBSTITUTE(SUBSTITUTE(SUBSTITUTE(SUBSTITUTE(SUBSTITUTE(OFFSET(U101,0,9)," ",""),"-",""),"–",""),".",""),"/",""),"_",""),"&amp;",""),"+",""),":",""),";",""))))),
""))</f>
        <v/>
      </c>
      <c r="BI101" s="206" t="str">
        <f t="shared" ca="1" si="30"/>
        <v/>
      </c>
      <c r="BJ101" s="206" t="str">
        <f t="shared" ca="1" si="31"/>
        <v/>
      </c>
      <c r="BK101" s="203"/>
      <c r="BL101" s="206" t="str">
        <f t="shared" ca="1" si="32"/>
        <v/>
      </c>
      <c r="BM101" s="206"/>
      <c r="BN101" s="205"/>
      <c r="BO101" s="205"/>
      <c r="BP101" s="206"/>
      <c r="BQ101" s="205"/>
      <c r="BR101" s="205" t="str">
        <f t="shared" ca="1" si="20"/>
        <v/>
      </c>
      <c r="BS101" s="205"/>
      <c r="BT101" s="205"/>
      <c r="BU101" s="205"/>
      <c r="BV101" s="210"/>
      <c r="BW101" s="153"/>
      <c r="BX101" s="153"/>
      <c r="BY101" s="205"/>
      <c r="BZ101" s="205"/>
      <c r="CA101" s="205"/>
      <c r="CB101" s="205"/>
      <c r="CC101" s="205" t="str">
        <f t="shared" ca="1" si="21"/>
        <v/>
      </c>
      <c r="CD101" s="205" t="str">
        <f t="shared" ca="1" si="22"/>
        <v/>
      </c>
      <c r="CE101" s="210"/>
      <c r="CF101" s="205" t="str">
        <f t="shared" ca="1" si="33"/>
        <v/>
      </c>
      <c r="CG101" s="205" t="str">
        <f t="shared" ca="1" si="34"/>
        <v/>
      </c>
      <c r="CH101" s="205"/>
      <c r="CI101" s="528" t="str">
        <f ca="1">IF(AA101="","",IFERROR(IF(VLOOKUP(LEFT(AA101,2),IBAN!$C$2:$O$255,13,FALSE)=LEN(AA101),IF(MOD(CONCATENATE(MOD(CONCATENATE(MOD(CONCATENATE(MOD(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101, LEN(AA101) - 4) &amp; LEFT(AA101,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101, LEN(AA101) - 4) &amp; LEFT(AA101,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101, LEN(AA101) - 4) &amp; LEFT(AA101,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101, LEN(AA101) - 4) &amp; LEFT(AA101, 4)),"A",10),"B",11),"C",12),"D",13),"E",14),"F",15),"G",16),"H",17),"I",18),"J",19),"K",20),"L",21),"M",22),"N",23),"O",24),"P",25),"Q",26),"R",27),"S",28),"T",29),"U",30),"V",31),"W",32),"X",33),"Y",34),"Z",35),39,12)),97)=1,"GOOD","BAD"),"Length incorrect"),"BAD"))</f>
        <v/>
      </c>
      <c r="CJ101" s="529" t="str">
        <f ca="1">IF(OR(AA101="",OFFSET(U101,0,3)=""),"",IF(SUMPRODUCT(--(ISNUMBER(SEARCH(Colonies,OFFSET(U101,0,3))))),"",IFERROR(IF(INDEX(IBAN!$A$3:$A$255,MATCH(LEFT(AA101,2),IBAN!$C$3:$C$255,0))=OFFSET(U101,0,3),"GOOD","BAD"),"BAD")))</f>
        <v/>
      </c>
      <c r="CK101" s="529" t="str">
        <f ca="1">IF(AB101="","",IFERROR(IF(VLOOKUP(OFFSET(U101,0,3),IBAN!$A$2:$N$255,14,FALSE)="","no criteria",IF(VLOOKUP(OFFSET(U101,0,3),IBAN!$A$2:$N$255,14,FALSE)=LEN(AB101),"GOOD",IF(OR(CO101="GOOD",CP101="GOOD"),"GOOD","BAD"))),""))</f>
        <v/>
      </c>
      <c r="CL101" s="530" t="str">
        <f ca="1">IF(BA101="","",IFERROR(IF(VLOOKUP(LEFT(BA101,2),IBAN!$C$2:$O$255,13,FALSE)=LEN(BA101),IF(MOD(CONCATENATE(MOD(CONCATENATE(MOD(CONCATENATE(MOD(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BA101, LEN(BA101) - 4) &amp; LEFT(BA101,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101, LEN(BA101) - 4) &amp; LEFT(BA101,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101, LEN(BA101) - 4) &amp; LEFT(BA101,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BA101, LEN(BA101) - 4) &amp; LEFT(BA101, 4)),"A",10),"B",11),"C",12),"D",13),"E",14),"F",15),"G",16),"H",17),"I",18),"J",19),"K",20),"L",21),"M",22),"N",23),"O",24),"P",25),"Q",26),"R",27),"S",28),"T",29),"U",30),"V",31),"W",32),"X",33),"Y",34),"Z",35),39,12)),97)=1,"GOOD","BAD"),"BAD"),"BAD"))</f>
        <v/>
      </c>
      <c r="CM101" s="530" t="str">
        <f ca="1">IF(OR(BA101="",AZ101=""),"",IF(SUMPRODUCT(--(ISNUMBER(SEARCH(Colonies,AZ101)))),"",IFERROR(IF(INDEX(IBAN!$A$3:$A$255,MATCH(LEFT(BA101,2),IBAN!$C$3:$C$255,0))=AZ101,"GOOD","BAD"),"BAD")))</f>
        <v/>
      </c>
      <c r="CN101" s="530" t="str">
        <f ca="1">IF(BB101="","",IFERROR(IF(VLOOKUP(AZ101,IBAN!$A$2:$N$255,14,FALSE)="","no criteria",IF(VLOOKUP(AZ101,IBAN!$A$2:$N$255,14,FALSE)=LEN(BB101),"GOOD","BAD")),""))</f>
        <v/>
      </c>
      <c r="CO101" s="529" t="str">
        <f t="shared" ca="1" si="35"/>
        <v/>
      </c>
      <c r="CP101" s="529" t="str">
        <f t="shared" ca="1" si="36"/>
        <v/>
      </c>
      <c r="CQ101" s="346"/>
      <c r="CR101" s="539"/>
    </row>
    <row r="102" spans="1:96" s="256" customFormat="1" x14ac:dyDescent="0.2">
      <c r="A102" s="367"/>
      <c r="B102" s="367"/>
      <c r="C102" s="367"/>
      <c r="D102" s="367"/>
      <c r="E102" s="367"/>
      <c r="F102" s="367"/>
      <c r="G102" s="25"/>
      <c r="H102" s="223"/>
      <c r="I102" s="223"/>
      <c r="J102" s="223"/>
      <c r="K102" s="368"/>
      <c r="L102" s="223"/>
      <c r="M102" s="210"/>
      <c r="N102" s="223"/>
      <c r="O102" s="223"/>
      <c r="P102" s="369"/>
      <c r="Q102" s="369"/>
      <c r="R102" s="369"/>
      <c r="S102" s="368"/>
      <c r="T102" s="210"/>
      <c r="U102" s="223"/>
      <c r="V102" s="370"/>
      <c r="W102" s="223"/>
      <c r="X102" s="367"/>
      <c r="Y102" s="367"/>
      <c r="Z102" s="221"/>
      <c r="AA102" s="221"/>
      <c r="AB102" s="221"/>
      <c r="AC102" s="367"/>
      <c r="AD102" s="223"/>
      <c r="AE102" s="367"/>
      <c r="AF102" s="367"/>
      <c r="AG102" s="367"/>
      <c r="AH102" s="223"/>
      <c r="AI102" s="223"/>
      <c r="AJ102" s="371"/>
      <c r="AK102" s="372"/>
      <c r="AL102" s="367"/>
      <c r="AM102" s="367"/>
      <c r="AN102" s="367"/>
      <c r="AO102" s="367"/>
      <c r="AP102" s="371"/>
      <c r="AQ102" s="223"/>
      <c r="AR102" s="223"/>
      <c r="AS102" s="223"/>
      <c r="AT102" s="367"/>
      <c r="AU102" s="367"/>
      <c r="AV102" s="367"/>
      <c r="AW102" s="210"/>
      <c r="AX102" s="223"/>
      <c r="AY102" s="370"/>
      <c r="AZ102" s="367"/>
      <c r="BA102" s="367"/>
      <c r="BB102" s="367"/>
      <c r="BC102" s="210"/>
      <c r="BD102" s="367"/>
      <c r="BE102" s="367"/>
      <c r="BF102" s="367"/>
      <c r="BG102" s="373"/>
      <c r="BH102" s="367"/>
      <c r="BI102" s="367"/>
      <c r="BJ102" s="367"/>
      <c r="BK102" s="371"/>
      <c r="BL102" s="367"/>
      <c r="BM102" s="221"/>
      <c r="BN102" s="367"/>
      <c r="BO102" s="367"/>
      <c r="BP102" s="367"/>
      <c r="BQ102" s="367"/>
      <c r="BR102" s="367"/>
      <c r="BS102" s="367"/>
      <c r="BT102" s="367"/>
      <c r="BU102" s="367"/>
      <c r="BV102" s="210"/>
      <c r="BW102" s="367"/>
      <c r="BX102" s="367"/>
      <c r="BY102" s="367"/>
      <c r="BZ102" s="367"/>
      <c r="CA102" s="367"/>
      <c r="CB102" s="367"/>
      <c r="CC102" s="367"/>
      <c r="CD102" s="367"/>
      <c r="CE102" s="210"/>
      <c r="CF102" s="367"/>
      <c r="CG102" s="367"/>
      <c r="CH102" s="367"/>
      <c r="CI102" s="255"/>
      <c r="CJ102" s="255"/>
      <c r="CK102" s="255"/>
      <c r="CO102" s="255"/>
      <c r="CP102" s="255"/>
      <c r="CQ102" s="210"/>
      <c r="CR102" s="374"/>
    </row>
  </sheetData>
  <sheetProtection algorithmName="SHA-512" hashValue="Mc6Ljp86A9BOZlTIMHzLvWqIkAUtEwO0z0Vy+gtDyN5YJUBOUJ2ihTdLGh47I90mPxmvTX8YMyORGtMojp4wcA==" saltValue="tIzBQUt56bfQehCbjQTW8A==" spinCount="100000" sheet="1" formatColumns="0" formatRows="0"/>
  <mergeCells count="4">
    <mergeCell ref="P7:S7"/>
    <mergeCell ref="AM7:AO7"/>
    <mergeCell ref="BD7:BG7"/>
    <mergeCell ref="BH7:BU7"/>
  </mergeCells>
  <conditionalFormatting sqref="AR13:AR101 Q15:S101 AA13:AC101">
    <cfRule type="expression" dxfId="107" priority="9">
      <formula>IF($AR13="","",$AR13&lt;=TODAY())</formula>
    </cfRule>
  </conditionalFormatting>
  <conditionalFormatting sqref="AC4">
    <cfRule type="expression" dxfId="106" priority="56">
      <formula>IF(SUMPRODUCT(--(AC15:AC101&lt;&gt;""))=0,FALSE,SUMPRODUCT(--(K15:K101&lt;&gt;AC15:AC101))&gt;0)</formula>
    </cfRule>
  </conditionalFormatting>
  <conditionalFormatting sqref="AC5">
    <cfRule type="expression" dxfId="105" priority="55">
      <formula>IF(SUMPRODUCT(--(AC15:AC101&lt;&gt;""))=0,FALSE,SUMPRODUCT(--(K15:K101&lt;&gt;AC15:AC101))&gt;0)</formula>
    </cfRule>
  </conditionalFormatting>
  <conditionalFormatting sqref="AI13:AI101">
    <cfRule type="expression" dxfId="104" priority="54">
      <formula>NOT(EXACT(UPPER(AI13),AI13))</formula>
    </cfRule>
  </conditionalFormatting>
  <conditionalFormatting sqref="AJ13:AJ101">
    <cfRule type="expression" dxfId="103" priority="38">
      <formula>NOT(EXACT(PROPER(AJ13),AJ13))</formula>
    </cfRule>
  </conditionalFormatting>
  <conditionalFormatting sqref="X13:X101">
    <cfRule type="expression" dxfId="102" priority="19">
      <formula>IF(X13="",0,OR(EXACT(LOWER(X13),X13),EXACT(UPPER(X13),X13)))</formula>
    </cfRule>
  </conditionalFormatting>
  <conditionalFormatting sqref="AA15:AB101">
    <cfRule type="expression" dxfId="101" priority="21">
      <formula>IF($X15="Belgium",0,SUM(COUNTIF(AA15,"*"&amp;DontInsert&amp;"*")))</formula>
    </cfRule>
  </conditionalFormatting>
  <conditionalFormatting sqref="Y2">
    <cfRule type="expression" dxfId="100" priority="51">
      <formula>SUMPRODUCT(COUNTIF($AA15:$AA101,"*"&amp;DontInsert&amp;"*"))&gt;0</formula>
    </cfRule>
  </conditionalFormatting>
  <conditionalFormatting sqref="AH13:AH101">
    <cfRule type="expression" dxfId="99" priority="41">
      <formula>SUM(COUNTIF(AH13,"*"&amp;DontInsert&amp;"*"))</formula>
    </cfRule>
    <cfRule type="expression" dxfId="98" priority="42">
      <formula>SUMPRODUCT( -- ISNUMBER(SEARCH(Numbers,LEFT(AH13,4))))&gt;0</formula>
    </cfRule>
  </conditionalFormatting>
  <conditionalFormatting sqref="Y7">
    <cfRule type="expression" dxfId="97" priority="50">
      <formula>IF(OR(Y7="Equatorial Guinea does not use an IBAN",Y7="Guinea-Bissau does not use an IBAN",Y7="Palestine, State of does not use an IBAN"),FALSE,SUMPRODUCT( -- ISNUMBER(SEARCH(NonIBAN,Y7)))&gt;0)</formula>
    </cfRule>
  </conditionalFormatting>
  <conditionalFormatting sqref="AF7">
    <cfRule type="expression" dxfId="96" priority="49">
      <formula>SUMPRODUCT( -- ISNUMBER(SEARCH(BranchNameInstr,AF7)))&gt;0</formula>
    </cfRule>
  </conditionalFormatting>
  <conditionalFormatting sqref="Z6">
    <cfRule type="expression" dxfId="95" priority="48">
      <formula>SUMPRODUCT(COUNTIF($AB15:$AB101,"*"&amp;DontInsert&amp;"*"))&gt;0</formula>
    </cfRule>
  </conditionalFormatting>
  <conditionalFormatting sqref="Q15:Q101">
    <cfRule type="expression" dxfId="94" priority="47">
      <formula>IF(Q15="", 0, IF(Q15="eBanking (Manual)", OR(EXACT(LOWER(Q15),Q15),EXACT(UPPER(Q15),Q15)), IF(Q15="UNDP - ASR",OR(EXACT(LOWER(Q15),Q15),EXACT(PROPER(Q15),Q15)), NOT(EXACT(PROPER(Q15),Q15)))))</formula>
    </cfRule>
  </conditionalFormatting>
  <conditionalFormatting sqref="P15:P101">
    <cfRule type="expression" dxfId="93" priority="5">
      <formula>IF(P15="", 0, OR(EXACT(LOWER(P15),P15),EXACT(UPPER(P15),P15)))</formula>
    </cfRule>
    <cfRule type="expression" dxfId="92" priority="46">
      <formula>IF(H15="Supplier",IF(OR(X15="",P15=""),FALSE,IF(NOT(OR(P15="Venezuela, Bolivarian Republic of",AND(P15="Somalia",OR(X15="Kenya",X15="Djibouti")),AND(OR(P15="Palestine, State of",P15="Israel",P15="West Bank - Gaza Strip",P15="Obsolete see PS territory"),OR(X15="Palestine, State of",X15="Israel",X15="West Bank - Gaza Strip",X15="Obsolete see PS territory")))),P15&lt;&gt;X15,FALSE)),FALSE)</formula>
    </cfRule>
  </conditionalFormatting>
  <conditionalFormatting sqref="S15:S101">
    <cfRule type="expression" dxfId="91" priority="45">
      <formula>IF(S15="", 0, OR(EXACT(LOWER(S15),S15),EXACT(UPPER(S15),S15)))</formula>
    </cfRule>
  </conditionalFormatting>
  <conditionalFormatting sqref="AD13:AD101">
    <cfRule type="expression" dxfId="90" priority="44">
      <formula>OR(LEFT(AD13,6)="Insert",LEFT(AD13,5)="Enter")</formula>
    </cfRule>
  </conditionalFormatting>
  <conditionalFormatting sqref="AH6">
    <cfRule type="expression" dxfId="89" priority="43">
      <formula>SUMPRODUCT(COUNTIF($AH15:$AH101,"*"&amp;DontInsert&amp;"*"))&gt;0</formula>
    </cfRule>
  </conditionalFormatting>
  <conditionalFormatting sqref="AN13:AN101">
    <cfRule type="expression" dxfId="88" priority="18">
      <formula>SUM(COUNTIF(AN13,"*"&amp;DontInsert&amp;"*"))</formula>
    </cfRule>
    <cfRule type="expression" dxfId="87" priority="33">
      <formula>NOT(EXACT(UPPER(AN13),AN13))</formula>
    </cfRule>
  </conditionalFormatting>
  <conditionalFormatting sqref="AC15:AC101">
    <cfRule type="expression" dxfId="86" priority="40">
      <formula>IF(K15="",FALSE,K15&lt;&gt;AC15)</formula>
    </cfRule>
  </conditionalFormatting>
  <conditionalFormatting sqref="AH9">
    <cfRule type="expression" dxfId="85" priority="39">
      <formula>SUMPRODUCT(COUNTIF($AH15:$AH101,"*"&amp;DontInsert&amp;"*"))&gt;0</formula>
    </cfRule>
  </conditionalFormatting>
  <conditionalFormatting sqref="BB13:BB101">
    <cfRule type="expression" dxfId="84" priority="35">
      <formula>IF($AZ13="Belgium",0,SUM(COUNTIF(BB13,"*"&amp;DontInsert&amp;"*")))</formula>
    </cfRule>
  </conditionalFormatting>
  <conditionalFormatting sqref="AN9">
    <cfRule type="expression" dxfId="83" priority="34">
      <formula>SUMPRODUCT(COUNTIF($AN15:$AN101,"*"&amp;DontInsert&amp;"*"))&gt;0</formula>
    </cfRule>
  </conditionalFormatting>
  <conditionalFormatting sqref="AK13:AK101">
    <cfRule type="expression" dxfId="82" priority="6">
      <formula>IF($X13="Colombia",FALSE,IF(OR(LEFT(AK13,6)="Insert",AK13=9999999999),FALSE,SUM(COUNTIF(AK13,"*"&amp;DontInsert&amp;"*"))))</formula>
    </cfRule>
    <cfRule type="expression" dxfId="81" priority="7">
      <formula>IFERROR(IF(OFFSET(U13,0,3)="Chile",IF(AND(LEN(AK13)=9,MID(AK13,9,1)=  IF(11-MOD(MID(AK13,8,1)*2+MID(AK13,7,1)*3+MID(AK13,6,1)*4+MID(AK13,5,1)*5+MID(AK13,4,1)*6+MID(AK13,3,1)*7+MID(AK13,2,1)*2+MID(AK13,1,1)*3,11)=11,"0",  IF(11-MOD(MID(AK13,8,1)*2+MID(AK13,7,1)*3+MID(AK13,6,1)*4+MID(AK13,5,1)*5+MID(AK13,4,1)*6+MID(AK13,3,1)*7+MID(AK13,2,1)*2+MID(AK13,1,1)*3,11)=10,"K",  TEXT(11-MOD(MID(AK13,8,1)*2+MID(AK13,7,1)*3+MID(AK13,6,1)*4+MID(AK13,5,1)*5+MID(AK13,4,1)*6+MID(AK13,3,1)*7+MID(AK13,2,1)*2+MID(AK13,1,1)*3,11),"0")))),TRUE,FALSE),FALSE),"")</formula>
    </cfRule>
  </conditionalFormatting>
  <conditionalFormatting sqref="AK5">
    <cfRule type="expression" dxfId="80" priority="31">
      <formula>IF($X15="Colombia",FALSE,SUMPRODUCT(COUNTIF($AK13:$AK101,"*"&amp;DontInsert&amp;"*"))&gt;0)</formula>
    </cfRule>
  </conditionalFormatting>
  <conditionalFormatting sqref="K15:AO101">
    <cfRule type="containsText" dxfId="79" priority="2" operator="containsText" text="N / A">
      <formula>NOT(ISERROR(SEARCH("N / A",K15)))</formula>
    </cfRule>
    <cfRule type="containsText" dxfId="78" priority="3" operator="containsText" text="N/A">
      <formula>NOT(ISERROR(SEARCH("N/A",K15)))</formula>
    </cfRule>
  </conditionalFormatting>
  <conditionalFormatting sqref="L15:L101">
    <cfRule type="expression" dxfId="77" priority="28">
      <formula>IF(L15="",FALSE,NOT(ISNUMBER(L15+0)))</formula>
    </cfRule>
  </conditionalFormatting>
  <conditionalFormatting sqref="CQ15:CQ101">
    <cfRule type="containsText" dxfId="76" priority="26" operator="containsText" text="N / A">
      <formula>NOT(ISERROR(SEARCH("N / A",CQ15)))</formula>
    </cfRule>
    <cfRule type="containsText" dxfId="75" priority="27" operator="containsText" text="N/A">
      <formula>NOT(ISERROR(SEARCH("N/A",CQ15)))</formula>
    </cfRule>
  </conditionalFormatting>
  <conditionalFormatting sqref="Y13:Y101">
    <cfRule type="expression" dxfId="74" priority="60">
      <formula>IF(Y13="",FALSE,IF(CI13="BAD",TRUE,FALSE))</formula>
    </cfRule>
    <cfRule type="expression" dxfId="73" priority="86">
      <formula>IF(Y13="",FALSE,IF(CI13="GOOD",TRUE,FALSE))</formula>
    </cfRule>
  </conditionalFormatting>
  <conditionalFormatting sqref="AO13:AO101">
    <cfRule type="expression" dxfId="72" priority="62">
      <formula>IF(AO13="",FALSE,IF($AZ13="Belgium",0,SUM(COUNTIF(BB13,"*"&amp;DontInsert&amp;"*"))))</formula>
    </cfRule>
    <cfRule type="expression" dxfId="71" priority="63">
      <formula>IF(AO13="",FALSE,IF(LEFT(BA13,2)="BE",0,SUM(COUNTIF(BA13,"*"&amp;DontInsert&amp;"*"))))</formula>
    </cfRule>
    <cfRule type="expression" dxfId="70" priority="64">
      <formula>IF(AO13="",FALSE,IF(CL13="BAD",TRUE,FALSE))</formula>
    </cfRule>
    <cfRule type="expression" dxfId="69" priority="65">
      <formula>IF(AO13="",FALSE,IF(CL13="GOOD",TRUE,FALSE))</formula>
    </cfRule>
  </conditionalFormatting>
  <conditionalFormatting sqref="Z9">
    <cfRule type="expression" dxfId="68" priority="66">
      <formula>IF(SUMPRODUCT(--(Z15:Z101&lt;&gt;""))=0,FALSE,COUNTIF(CO13:CO101,"BAD")&gt;0)</formula>
    </cfRule>
  </conditionalFormatting>
  <conditionalFormatting sqref="Y9">
    <cfRule type="expression" dxfId="67" priority="67">
      <formula>IF(SUMPRODUCT(--(Y15:Y101&lt;&gt;""))=0,FALSE,COUNTIF(CI13:CJ101,"BAD")&gt;0)</formula>
    </cfRule>
    <cfRule type="expression" dxfId="66" priority="68">
      <formula>IF(SUMPRODUCT(--(Y15:Y101&lt;&gt;""))=0,FALSE,COUNTIF(CI13:CI101,"Length incorrect")&gt;0)</formula>
    </cfRule>
  </conditionalFormatting>
  <conditionalFormatting sqref="X5">
    <cfRule type="expression" dxfId="65" priority="69">
      <formula>IF(SUMPRODUCT(--(Y15:Y101&lt;&gt;""))=0,FALSE,COUNTIF(CJ15:CJ101,"BAD")&gt;0)</formula>
    </cfRule>
  </conditionalFormatting>
  <conditionalFormatting sqref="X4">
    <cfRule type="expression" dxfId="64" priority="70">
      <formula>IF(SUMPRODUCT(--(Y15:Y101&lt;&gt;""))=0,FALSE,COUNTIF(CI13:CI101,"Length incorrect")&gt;0)</formula>
    </cfRule>
  </conditionalFormatting>
  <conditionalFormatting sqref="Z3">
    <cfRule type="expression" dxfId="63" priority="20">
      <formula>IF(SUMPRODUCT(--(Z15:Z101&lt;&gt;""))=0,FALSE,COUNTIF(CO13:CO101,"BAD")&gt;0)</formula>
    </cfRule>
    <cfRule type="expression" dxfId="62" priority="71">
      <formula>IF(SUMPRODUCT(--(Z15:Z101&lt;&gt;""))=0,FALSE,COUNTIF(CK13:CK101,"BAD")&gt;0)</formula>
    </cfRule>
  </conditionalFormatting>
  <conditionalFormatting sqref="AO9">
    <cfRule type="expression" dxfId="61" priority="72">
      <formula>IF(SUMPRODUCT(--(AO15:AO101&lt;&gt;""))=0,FALSE,COUNTIF(CL13:CM101,"BAD")&gt;0)</formula>
    </cfRule>
  </conditionalFormatting>
  <conditionalFormatting sqref="AO6">
    <cfRule type="expression" dxfId="60" priority="73">
      <formula>IF(SUMPRODUCT(--(AO15:AO101&lt;&gt;""))=0,FALSE,OR(COUNTIF(CN13:CN101,"BAD")&gt;0,COUNTIF(CL15:CL101,"BAD")))</formula>
    </cfRule>
  </conditionalFormatting>
  <conditionalFormatting sqref="X6">
    <cfRule type="expression" dxfId="59" priority="74">
      <formula>IF(SUMPRODUCT(--(Y15:Y101&lt;&gt;""))=0,FALSE,COUNTIF(CI13:CI101,"BAD")&gt;0)</formula>
    </cfRule>
  </conditionalFormatting>
  <conditionalFormatting sqref="BA13:BA101">
    <cfRule type="expression" dxfId="58" priority="24">
      <formula>IF(LEFT(BA13,2)="BE",0,SUM(COUNTIF(BA13,"*"&amp;DontInsert&amp;"*")))</formula>
    </cfRule>
  </conditionalFormatting>
  <conditionalFormatting sqref="Z14:Z101">
    <cfRule type="expression" dxfId="57" priority="10">
      <formula>IF(Z14="",FALSE,IF(OR(LEN(AB14)=27,LEN(AB14)=11),"",IF(OR(OFFSET(U14,0,3)="Cameroon",OFFSET(U14,0,3)="Central African Republic",OFFSET(U14,0,3)="Chad",OFFSET(U14,0,3)="Comoros",OFFSET(U14,0,3)="Congo",OFFSET(U14,0,3)="Equatorial Guinea",OFFSET(U14,0,3)="Gabon",OFFSET(U14,0,3)="Madagascar"),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16,6))&amp;"00",97),2)=RIGHT(AB14,2),"FALSE","TRUE"),"")))</formula>
    </cfRule>
    <cfRule type="expression" dxfId="56" priority="11">
      <formula>IF(Z14="","",IF(LEN(AB14)=28,"",IF(OR(LEFT(AB14,2)="TG",LEFT(AB14,2)="CI",LEFT(AB14,2)="ML",LEFT(AB14,2)="BF",LEFT(AB14,2)="SN",LEFT(AB14,2)="BJ",LEFT(AB14,2)="GW",LEFT(AB14,2)="NE"),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17,6))&amp;"00",97)),2)=RIGHT(AB14,2),"GOOD","TRUE"),"")))</formula>
    </cfRule>
    <cfRule type="expression" dxfId="55" priority="14">
      <formula>IFERROR(IF(Z14="",FALSE, IF(OFFSET(U14,0,3)="Argentina",IF(NOT(LEN($AB14)=22),TRUE,IF(AND( VALUE(MID($AB14,8,1))=10-(IF(MOD(MID($AB14,1,1)*7+MID($AB14,2,1)*1+MID($AB14,3,1)*3+MID($AB14,4,1)*9+MID($AB14,5,1)*7+MID($AB14,6,1)*1+MID($AB14,7,1)*3,10)&lt;&gt;0,                                                                 MOD(MID($AB14,1,1)*7+MID($AB14,2,1)*1+MID($AB14,3,1)*3+MID($AB14,4,1)*9+MID($AB14,5,1)*7+MID($AB14,6,1)*1+MID($AB14,7,1)*3,10),10)), VALUE(MID($AB14,22,1))=10-(IF(MOD(MID($AB14,9,1)*3+MID($AB14,10,1)*9+MID($AB14,11,1)*7+MID($AB14,12,1)*1+MID($AB14,13,1)*3+MID($AB14,14,1)*9+MID($AB14,15,1)*7                                                                             +MID($AB14,16,1)*1+MID($AB14,17,1)*3+MID($AB14,18,1)*9+MID($AB14,19,1)*7+MID($AB14,20,1)*1+MID($AB14,21,1)*3,10)&lt;&gt;0,                                                                   MOD(MID($AB14,9,1)*3+MID($AB14,10,1)*9+MID($AB14,11,1)*7+MID($AB14,12,1)*1+MID($AB14,13,1)*3+MID($AB14,14,1)*9+MID($AB14,15,1)*7                                                                             +MID($AB14,16,1)*1+MID($AB14,17,1)*3+MID($AB14,18,1)*9+MID($AB14,19,1)*7+MID($AB14,20,1)*1+MID($AB14,21,1)*3,10),10))),FALSE,TRUE)), IF(OFFSET(U14,0,3)="Mexico",IF(NOT(LEN($AB14)=18),TRUE,IF(VALUE(MID($AB14,18,1))=VALUE(RIGHT(10-VALUE(RIGHT(RIGHT(MID($AB14,1,1)*3,1)+RIGHT(MID($AB14,2,1)*7,1)+RIGHT(MID($AB14,3,1)*1,1)+RIGHT(MID($AB14,4,1)*3,1)+RIGHT(MID($AB14,5,1)*7,1)+RIGHT(MID($AB14,6,1)*1,1)+RIGHT(MID($AB14,7,1)*3,1)+RIGHT(MID($AB14,8,1)*7,1)+RIGHT(MID($AB14,9,1)*1,1)+RIGHT(MID($AB14,10,1)*3,1)+RIGHT(MID($AB14,11,1)*7,1)+RIGHT(MID($AB14,12,1)*1,1)+RIGHT(MID($AB14,13,1)*3,1)+RIGHT(MID($AB14,14,1)*7,1)+RIGHT(MID($AB14,15,1)*1,1)+RIGHT(MID($AB14,16,1)*3,1)+RIGHT(MID($AB14,17,1)*7,1),1)),1)),FALSE,TRUE)),FALSE))),FALSE)</formula>
    </cfRule>
    <cfRule type="expression" dxfId="54" priority="23">
      <formula>IF(Z14="","",IF(LEN(AB14)=28,"",IF(OR(LEFT(AB14,2)="TG",LEFT(AB14,2)="CI",LEFT(AB14,2)="ML",LEFT(AB14,2)="BF",LEFT(AB14,2)="SN",LEFT(AB14,2)="BJ",LEFT(AB14,2)="GW",LEFT(AB14,2)="NE"),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17,6))&amp;"00",97)),2)=RIGHT(AB14,2),"TRUE","BAD"),"")))</formula>
    </cfRule>
    <cfRule type="expression" dxfId="53" priority="25">
      <formula>IF(Z14="",FALSE,IF(LEN(AB14)=27,"",IF(OR(OFFSET(U14,0,3)="Cameroon",OFFSET(U14,0,3)="Central African Republic",OFFSET(U14,0,3)="Chad",OFFSET(U14,0,3)="Comoros",OFFSET(U14,0,3)="Congo",OFFSET(U14,0,3)="Equatorial Guinea",OFFSET(U14,0,3)="Gabon",OFFSET(U14,0,3)="Madagascar"),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16,6))&amp;"00",97),2)=RIGHT(AB14,2),"TRUE","BAD"),"")))</formula>
    </cfRule>
    <cfRule type="expression" dxfId="52" priority="59">
      <formula>IFERROR(IF(Z14="",FALSE, IF(OFFSET(U14,0,3)="Argentina",IF(AND(LEN($AB14)=22, VALUE(MID($AB14,8,1))=10-(IF(MOD(MID($AB14,1,1)*7+MID($AB14,2,1)*1+MID($AB14,3,1)*3+MID($AB14,4,1)*9+MID($AB14,5,1)*7+MID($AB14,6,1)*1+MID($AB14,7,1)*3,10)&lt;&gt;0,                                                                 MOD(MID($AB14,1,1)*7+MID($AB14,2,1)*1+MID($AB14,3,1)*3+MID($AB14,4,1)*9+MID($AB14,5,1)*7+MID($AB14,6,1)*1+MID($AB14,7,1)*3,10),10)), VALUE(MID($AB14,22,1))=10-(IF(MOD(MID($AB14,9,1)*3+MID($AB14,10,1)*9+MID($AB14,11,1)*7+MID($AB14,12,1)*1+MID($AB14,13,1)*3+MID($AB14,14,1)*9+MID($AB14,15,1)*7                                                                             +MID($AB14,16,1)*1+MID($AB14,17,1)*3+MID($AB14,18,1)*9+MID($AB14,19,1)*7+MID($AB14,20,1)*1+MID($AB14,21,1)*3,10)&lt;&gt;0,                                                                   MOD(MID($AB14,9,1)*3+MID($AB14,10,1)*9+MID($AB14,11,1)*7+MID($AB14,12,1)*1+MID($AB14,13,1)*3+MID($AB14,14,1)*9+MID($AB14,15,1)*7                                                                             +MID($AB14,16,1)*1+MID($AB14,17,1)*3+MID($AB14,18,1)*9+MID($AB14,19,1)*7+MID($AB14,20,1)*1+MID($AB14,21,1)*3,10),10))),TRUE,FALSE), IF(OFFSET(U14,0,3)="Mexico",IF(AND(LEN($AB14)=18,VALUE(MID($AB14,18,1))=VALUE(RIGHT(10-VALUE(RIGHT(RIGHT(MID($AB14,1,1)*3,1)+RIGHT(MID($AB14,2,1)*7,1)+RIGHT(MID($AB14,3,1)*1,1)+RIGHT(MID($AB14,4,1)*3,1)+RIGHT(MID($AB14,5,1)*7,1)+RIGHT(MID($AB14,6,1)*1,1)+RIGHT(MID($AB14,7,1)*3,1)+RIGHT(MID($AB14,8,1)*7,1)+RIGHT(MID($AB14,9,1)*1,1)+RIGHT(MID($AB14,10,1)*3,1)+RIGHT(MID($AB14,11,1)*7,1)+RIGHT(MID($AB14,12,1)*1,1)+RIGHT(MID($AB14,13,1)*3,1)+RIGHT(MID($AB14,14,1)*7,1)+RIGHT(MID($AB14,15,1)*1,1)+RIGHT(MID($AB14,16,1)*3,1)+RIGHT(MID($AB14,17,1)*7,1),1)),1))),TRUE,FALSE),FALSE))),FALSE)</formula>
    </cfRule>
  </conditionalFormatting>
  <conditionalFormatting sqref="AB14:AB101">
    <cfRule type="expression" dxfId="51" priority="12">
      <formula>IF(OR(LEN(AB14)=27,LEN(AB14)=11),"",IF(OR(OFFSET(U14,0,3)="Cameroon",OFFSET(U14,0,3)="Central African Republic",OFFSET(U14,0,3)="Chad",OFFSET(U14,0,3)="Comoros",OFFSET(U14,0,3)="Congo",OFFSET(U14,0,3)="Equatorial Guinea",OFFSET(U14,0,3)="Gabon",OFFSET(U14,0,3)="Madagascar"),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16,6))&amp;"00",97),2)=RIGHT(AB14,2),"FALSE","TRUE"),""))</formula>
    </cfRule>
    <cfRule type="expression" dxfId="50" priority="16">
      <formula>IF(LEN(AB14)=28,"",IF(OR(LEFT(AB14,2)="TG",LEFT(AB14,2)="CI",LEFT(AB14,2)="ML",LEFT(AB14,2)="BF",LEFT(AB14,2)="SN",LEFT(AB14,2)="BJ",LEFT(AB14,2)="GW",LEFT(AB14,2)="NE"),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17,6))&amp;"00",97)),2)=RIGHT(AB14,2),"GOOD","TRUE"),""))</formula>
    </cfRule>
    <cfRule type="expression" dxfId="49" priority="17">
      <formula>IFERROR(IF($AB14="",FALSE, IF(OFFSET(U14,0,3)="Argentina",IF(NOT(LEN($AB14)=22),TRUE,IF(AND( VALUE(MID($AB14,8,1))=10-(IF(MOD(MID($AB14,1,1)*7+MID($AB14,2,1)*1+MID($AB14,3,1)*3+MID($AB14,4,1)*9+MID($AB14,5,1)*7+MID($AB14,6,1)*1+MID($AB14,7,1)*3,10)&lt;&gt;0,                                                                 MOD(MID($AB14,1,1)*7+MID($AB14,2,1)*1+MID($AB14,3,1)*3+MID($AB14,4,1)*9+MID($AB14,5,1)*7+MID($AB14,6,1)*1+MID($AB14,7,1)*3,10),10)), VALUE(MID($AB14,22,1))=10-(IF(MOD(MID($AB14,9,1)*3+MID($AB14,10,1)*9+MID($AB14,11,1)*7+MID($AB14,12,1)*1+MID($AB14,13,1)*3+MID($AB14,14,1)*9+MID($AB14,15,1)*7                                                                             +MID($AB14,16,1)*1+MID($AB14,17,1)*3+MID($AB14,18,1)*9+MID($AB14,19,1)*7+MID($AB14,20,1)*1+MID($AB14,21,1)*3,10)&lt;&gt;0,                                                                   MOD(MID($AB14,9,1)*3+MID($AB14,10,1)*9+MID($AB14,11,1)*7+MID($AB14,12,1)*1+MID($AB14,13,1)*3+MID($AB14,14,1)*9+MID($AB14,15,1)*7                                                                             +MID($AB14,16,1)*1+MID($AB14,17,1)*3+MID($AB14,18,1)*9+MID($AB14,19,1)*7+MID($AB14,20,1)*1+MID($AB14,21,1)*3,10),10))),FALSE,TRUE)), IF(OFFSET(U14,0,3)="Mexico",IF(NOT(LEN($AB14)=18),TRUE,IF(VALUE(MID($AB14,18,1))=VALUE(RIGHT(10-VALUE(RIGHT(VALUE(RIGHT(MID($AB14,1,1)*3,1))+VALUE(RIGHT(MID($AB14,2,1)*7,1))+VALUE(RIGHT(MID($AB14,3,1)*1,1))+VALUE(RIGHT(MID($AB14,4,1)*3,1))+VALUE(RIGHT(MID($AB14,5,1)*7,1))+VALUE(RIGHT(MID($AB14,6,1)*1,1))+VALUE(RIGHT(MID($AB14,7,1)*3,1))+VALUE(RIGHT(MID($AB14,8,1)*7,1))+VALUE(RIGHT(MID($AB14,9,1)*1,1))+VALUE(RIGHT(MID($AB14,10,1)*3,1))+VALUE(RIGHT(MID($AB14,11,1)*7,1))+VALUE(RIGHT(MID($AB14,12,1)*1,1))+VALUE(RIGHT(MID($AB14,13,1)*3,1))+VALUE(RIGHT(MID($AB14,14,1)*7,1))+VALUE(RIGHT(MID($AB14,15,1)*1,1))+VALUE(RIGHT(MID($AB14,16,1)*3,1))+VALUE(RIGHT(MID($AB14,17,1)*7,1)),1)),1)),FALSE,TRUE)),FALSE))),FALSE)</formula>
    </cfRule>
    <cfRule type="expression" dxfId="48" priority="29">
      <formula>IF(LEN(AB14)=28,"",IF(OR(LEFT(AB14,2)="TG",LEFT(AB14,2)="CI",LEFT(AB14,2)="ML",LEFT(AB14,2)="BF",LEFT(AB14,2)="SN",LEFT(AB14,2)="BJ",LEFT(AB14,2)="GW",LEFT(AB14,2)="NE"), IF(RIGHT("0"&amp;(97-MOD(CONCATENATE(MOD(CONCATENATE(MOD(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9,8)),97), 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17,6))&amp;"00",97)),2)=RIGHT(AB14,2),"TRUE","BAD"),""))</formula>
    </cfRule>
    <cfRule type="expression" dxfId="47" priority="30">
      <formula>IF(LEN(AB14)=27,"",IF(OR(OFFSET(U14,0,3)="Cameroon",OFFSET(U14,0,3)="Central African Republic",OFFSET(U14,0,3)="Chad",OFFSET(U14,0,3)="Comoros",OFFSET(U14,0,3)="Congo",OFFSET(U14,0,3)="Equatorial Guinea",OFFSET(U14,0,3)="Gabon",OFFSET(U14,0,3)="Madagascar"), IF(RIGHT("0"&amp;97-MOD(CONCATENATE(MOD(CONCATENATE(MOD(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1,7),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8,8)),97),MID(SUBSTITUTE(SUBSTITUTE(SUBSTITUTE(SUBSTITUTE(SUBSTITUTE(SUBSTITUTE(SUBSTITUTE(SUBSTITUTE(SUBSTITUTE(SUBSTITUTE(SUBSTITUTE(SUBSTITUTE(SUBSTITUTE(SUBSTITUTE(SUBSTITUTE(SUBSTITUTE(SUBSTITUTE(SUBSTITUTE(SUBSTITUTE(SUBSTITUTE(SUBSTITUTE(SUBSTITUTE(SUBSTITUTE(SUBSTITUTE(SUBSTITUTE(SUBSTITUTE(UPPER(AB14),"A","1"),"B","2"),"C","3"),"D","4"),"E","5"),"F","6"),"G","7"),"H","8"),"I","9"),"J","1"),"K","2"),"L","3"),"M","4"),"N","5"),"O","6"),"P","7"),"Q","8"),"R","9"),"S","2"),"T","3"),"U","4"),"V","5"),"W","6"),"X","7"),"Y","8"),"Z","9"),16,6))&amp;"00",97),2)=RIGHT(AB14,2),"TRUE","BAD"),""))</formula>
    </cfRule>
    <cfRule type="expression" dxfId="46" priority="58">
      <formula>IFERROR(IF(OFFSET(U14,0,3)="Argentina",IF(AND(LEN($AB14)=22, VALUE(MID($AB14,8,1))=10-(IF(MOD(MID($AB14,1,1)*7+MID($AB14,2,1)*1+MID($AB14,3,1)*3+MID($AB14,4,1)*9+MID($AB14,5,1)*7+MID($AB14,6,1)*1+MID($AB14,7,1)*3,10)&lt;&gt;0,                                                                 MOD(MID($AB14,1,1)*7+MID($AB14,2,1)*1+MID($AB14,3,1)*3+MID($AB14,4,1)*9+MID($AB14,5,1)*7+MID($AB14,6,1)*1+MID($AB14,7,1)*3,10),10)), VALUE(MID($AB14,22,1))=10-(IF(MOD(MID($AB14,9,1)*3+MID($AB14,10,1)*9+MID($AB14,11,1)*7+MID($AB14,12,1)*1+MID($AB14,13,1)*3+MID($AB14,14,1)*9+MID($AB14,15,1)*7                                                                             +MID($AB14,16,1)*1+MID($AB14,17,1)*3+MID($AB14,18,1)*9+MID($AB14,19,1)*7+MID($AB14,20,1)*1+MID($AB14,21,1)*3,10)&lt;&gt;0,                                                                   MOD(MID($AB14,9,1)*3+MID($AB14,10,1)*9+MID($AB14,11,1)*7+MID($AB14,12,1)*1+MID($AB14,13,1)*3+MID($AB14,14,1)*9+MID($AB14,15,1)*7                                                                             +MID($AB14,16,1)*1+MID($AB14,17,1)*3+MID($AB14,18,1)*9+MID($AB14,19,1)*7+MID($AB14,20,1)*1+MID($AB14,21,1)*3,10),10))),TRUE,FALSE), IF(OFFSET(U14,0,3)="Mexico",IF(AND(LEN($AB14)=18,VALUE(MID($AB14,18,1))=VALUE(RIGHT(10-VALUE(RIGHT(RIGHT(MID($AB14,1,1)*3,1)+RIGHT(MID($AB14,2,1)*7,1)+RIGHT(MID($AB14,3,1)*1,1)+RIGHT(MID($AB14,4,1)*3,1)+RIGHT(MID($AB14,5,1)*7,1)+RIGHT(MID($AB14,6,1)*1,1)+RIGHT(MID($AB14,7,1)*3,1)+RIGHT(MID($AB14,8,1)*7,1)+RIGHT(MID($AB14,9,1)*1,1)+RIGHT(MID($AB14,10,1)*3,1)+RIGHT(MID($AB14,11,1)*7,1)+RIGHT(MID($AB14,12,1)*1,1)+RIGHT(MID($AB14,13,1)*3,1)+RIGHT(MID($AB14,14,1)*7,1)+RIGHT(MID($AB14,15,1)*1,1)+RIGHT(MID($AB14,16,1)*3,1)+RIGHT(MID($AB14,17,1)*7,1),1)),1))),TRUE,FALSE),FALSE)),FALSE)</formula>
    </cfRule>
  </conditionalFormatting>
  <conditionalFormatting sqref="X15:X101">
    <cfRule type="expression" dxfId="45" priority="4">
      <formula>IF(X15="",FALSE,NOT(SUMPRODUCT(--ISNUMBER(SEARCH(Countries,X15)))&gt;0))</formula>
    </cfRule>
  </conditionalFormatting>
  <conditionalFormatting sqref="BH13:BI101 BU13:BU101">
    <cfRule type="expression" dxfId="44" priority="15">
      <formula>IF($BU13="","",$BU13&lt;=TODAY())</formula>
    </cfRule>
  </conditionalFormatting>
  <conditionalFormatting sqref="AK15:AK101">
    <cfRule type="expression" dxfId="43" priority="8">
      <formula>IFERROR(IF(OFFSET(U15,0,3)="Chile",IF(OR(AK15="",LEFT(AK15,6)="Insert"),FALSE,IF(NOT(LEN(AK15)=9),TRUE,IF(NOT(MID(AK15,9,1)= IF(11-MOD(MID(AK15,8,1)*2+MID(AK15,7,1)*3+MID(AK15,6,1)*4+MID(AK15,5,1)*5+MID(AK15,4,1)*6+MID(AK15,3,1)*7+MID(AK15,2,1)*2+MID(AK15,1,1)*3,11)=11,"0", IF(11-MOD(MID(AK15,8,1)*2+MID(AK15,7,1)*3+MID(AK15,6,1)*4+MID(AK15,5,1)*5+MID(AK15,4,1)*6+MID(AK15,3,1)*7+MID(AK15,2,1)*2+MID(AK15,1,1)*3,11)=10,"K", TEXT(11-MOD(MID(AK15,8,1)*2+MID(AK15,7,1)*3+MID(AK15,6,1)*4+MID(AK15,5,1)*5+MID(AK15,4,1)*6+MID(AK15,3,1)*7+MID(AK15,2,1)*2+MID(AK15,1,1)*3,11),"0")))),TRUE,FALSE))),FALSE),"")</formula>
    </cfRule>
  </conditionalFormatting>
  <conditionalFormatting sqref="X15:Y101">
    <cfRule type="expression" dxfId="42" priority="61">
      <formula>IF(H15="Supplier",IF(OR(X15="",P15=""),FALSE,IF(NOT(OR(P15="Venezuela, Bolivarian Republic of",AND(P15="Somalia",OR(X15="Kenya",X15="Djibouti")),AND(OR(P15="Palestine, State of",P15="Israel",P15="West Bank - Gaza Strip",P15="Obsolete see PS territory"),OR(X15="Palestine, State of",X15="Israel",X15="West Bank - Gaza Strip",X15="Obsolete see PS territory")))),P15&lt;&gt;X15,FALSE)),FALSE)</formula>
    </cfRule>
  </conditionalFormatting>
  <conditionalFormatting sqref="X12">
    <cfRule type="expression" dxfId="41" priority="1">
      <formula>IF(SUMPRODUCT(COUNTIF(H15:H101,NotSupplier))=0,IF(OR(SUMPRODUCT(COUNTIF(P15:P101,Exceptions))&gt;0,SUMPRODUCT(--(P15:P101&lt;&gt;""))=0,SUMPRODUCT(--(X15:X101&lt;&gt;""))=0),FALSE,SUMPRODUCT(--(P15:P101&lt;&gt;X15:X101))&gt;0),FALSE)</formula>
    </cfRule>
  </conditionalFormatting>
  <dataValidations count="10">
    <dataValidation type="list" errorStyle="warning" allowBlank="1" showInputMessage="1" showErrorMessage="1" errorTitle="Select Account Type" error="Please select the Account Type from the drop-down list!" sqref="AJ13:AJ101">
      <formula1>AccountType</formula1>
    </dataValidation>
    <dataValidation type="list" errorStyle="warning" allowBlank="1" showInputMessage="1" showErrorMessage="1" errorTitle="Use Intermediate Bank Account?" error="Please choose from the drop-down list!" sqref="AV13:AV101">
      <formula1>UseIntermediate</formula1>
    </dataValidation>
    <dataValidation type="list" errorStyle="warning" allowBlank="1" showInputMessage="1" showErrorMessage="1" errorTitle="Choose the Branch Type" error="Please choose the Branch Type from the drop-down list!" sqref="BK13:BK101">
      <formula1>BranchType</formula1>
    </dataValidation>
    <dataValidation type="custom" errorStyle="warning" allowBlank="1" showInputMessage="1" showErrorMessage="1" errorTitle="Swift / BIC Code" error="The Swift / BIC Code should be 8 or 11 characters!" prompt="Swift / BIC Code should be 8 or 11 characters!" sqref="AH13:AH101 AN13:AN101">
      <formula1>OR(LEN(AH13)=8, LEN(AH13)=11)</formula1>
    </dataValidation>
    <dataValidation type="list" errorStyle="warning" allowBlank="1" showInputMessage="1" showErrorMessage="1" errorTitle="Select SEPA value" error="Please select Y or N from the drop-down list!" sqref="CF13:CF101">
      <formula1>UseIntermediate</formula1>
    </dataValidation>
    <dataValidation type="list" errorStyle="warning" allowBlank="1" showInputMessage="1" showErrorMessage="1" errorTitle="Select Intermediary Update Mode" error="Please select Create or Update!" sqref="AX13:AX101">
      <formula1>UpdateMode</formula1>
    </dataValidation>
    <dataValidation type="list" errorStyle="information" allowBlank="1" showInputMessage="1" sqref="AL13:AL101">
      <formula1>INDIRECT(SUBSTITUTE(X13," ",""))</formula1>
    </dataValidation>
    <dataValidation type="textLength" operator="lessThanOrEqual" allowBlank="1" showInputMessage="1" showErrorMessage="1" errorTitle="FTX Text too long!" error="The FTX text can be maxiumum 140 characters!" sqref="AT13:AT101">
      <formula1>140</formula1>
    </dataValidation>
    <dataValidation type="textLength" operator="lessThanOrEqual" allowBlank="1" showInputMessage="1" showErrorMessage="1" errorTitle="FTX text too long!" error="The FTX text can be maximum 140 characters!" sqref="AU13:AU101">
      <formula1>140</formula1>
    </dataValidation>
    <dataValidation type="custom" errorStyle="warning" allowBlank="1" showInputMessage="1" showErrorMessage="1" errorTitle="No need to insert IBAN" error="This country does not have IBAN, please start with the Account Number!" sqref="Y15:Y101">
      <formula1>IF(OR(X15="Equatorial Guinea",X15="Guinea-Bissau",X15="Palestine, State of"),TRUE,NOT(SUMPRODUCT( -- ISNUMBER(SEARCH(NonIBAN,X15)))&gt;0))</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7613BD1D-0EDC-42A0-B593-5FB04DAFC793}">
            <xm:f>VLOOKUP(X15,IBAN!$A$3:$Z$255,26,FALSE)="YES"</xm:f>
            <x14:dxf>
              <fill>
                <patternFill>
                  <bgColor theme="9" tint="0.39994506668294322"/>
                </patternFill>
              </fill>
              <border>
                <left style="thin">
                  <color rgb="FFFF0000"/>
                </left>
                <right style="thin">
                  <color rgb="FFFF0000"/>
                </right>
                <top style="thin">
                  <color rgb="FFFF0000"/>
                </top>
                <bottom style="thin">
                  <color rgb="FFFF0000"/>
                </bottom>
                <vertical/>
                <horizontal/>
              </border>
            </x14:dxf>
          </x14:cfRule>
          <xm:sqref>AJ15:AJ101</xm:sqref>
        </x14:conditionalFormatting>
        <x14:conditionalFormatting xmlns:xm="http://schemas.microsoft.com/office/excel/2006/main">
          <x14:cfRule type="expression" priority="57" id="{3EFCAA83-27E6-4DDA-BA7C-D9E0B18ACE69}">
            <xm:f>SUMPRODUCT(--COUNTIF(Q15:Q101,Lists!I5:I7))&gt;0</xm:f>
            <x14:dxf>
              <font>
                <b/>
                <i val="0"/>
                <color rgb="FFFF0000"/>
              </font>
            </x14:dxf>
          </x14:cfRule>
          <xm:sqref>AC3</xm:sqref>
        </x14:conditionalFormatting>
        <x14:conditionalFormatting xmlns:xm="http://schemas.microsoft.com/office/excel/2006/main">
          <x14:cfRule type="expression" priority="22" id="{310BEEA4-5FDC-49F7-B214-3716C5F99C43}">
            <xm:f>IF(Z15="","",ISTEXT(IFERROR(VLOOKUP($X15,IBAN!$A$3:$AB$255,28,FALSE),2)))</xm:f>
            <x14:dxf>
              <fill>
                <patternFill>
                  <bgColor theme="9" tint="0.39994506668294322"/>
                </patternFill>
              </fill>
              <border>
                <left style="thin">
                  <color rgb="FFFF0000"/>
                </left>
                <right style="thin">
                  <color rgb="FFFF0000"/>
                </right>
                <top style="thin">
                  <color rgb="FFFF0000"/>
                </top>
                <bottom style="thin">
                  <color rgb="FFFF0000"/>
                </bottom>
                <vertical/>
                <horizontal/>
              </border>
            </x14:dxf>
          </x14:cfRule>
          <x14:cfRule type="expression" priority="37" id="{D61937C0-58F5-4A95-BE20-0AE053B96174}">
            <xm:f>IF(Z15="","",IF(OR(AI15="USD",AI15="EUR",AI15="CHF",AI15="GBP",AI15="JPY"),IF(VLOOKUP(X15,IBAN!$A$3:$Z$255,4,FALSE)="Y",TRUE,FALSE),FALSE))</xm:f>
            <x14:dxf>
              <fill>
                <patternFill>
                  <bgColor rgb="FFF3E2B7"/>
                </patternFill>
              </fill>
              <border>
                <left style="thin">
                  <color rgb="FFFF0000"/>
                </left>
                <right style="thin">
                  <color rgb="FFFF0000"/>
                </right>
                <top style="thin">
                  <color rgb="FFFF0000"/>
                </top>
                <bottom style="thin">
                  <color rgb="FFFF0000"/>
                </bottom>
                <vertical/>
                <horizontal/>
              </border>
            </x14:dxf>
          </x14:cfRule>
          <xm:sqref>AL15:AL101</xm:sqref>
        </x14:conditionalFormatting>
        <x14:conditionalFormatting xmlns:xm="http://schemas.microsoft.com/office/excel/2006/main">
          <x14:cfRule type="expression" priority="36" id="{E514F463-43D4-4749-BF1E-6B8A66C528B1}">
            <xm:f>IF(X15="","",IF(AK15=9999999999,TRUE,ISTEXT(IFERROR(VLOOKUP($X15,IBAN!$A$3:$AB$255,27,FALSE),2))))</xm:f>
            <x14:dxf>
              <fill>
                <patternFill>
                  <bgColor theme="9" tint="0.39994506668294322"/>
                </patternFill>
              </fill>
              <border>
                <left style="thin">
                  <color rgb="FFFF0000"/>
                </left>
                <right style="thin">
                  <color rgb="FFFF0000"/>
                </right>
                <top style="thin">
                  <color rgb="FFFF0000"/>
                </top>
                <bottom style="thin">
                  <color rgb="FFFF0000"/>
                </bottom>
                <vertical/>
                <horizontal/>
              </border>
            </x14:dxf>
          </x14:cfRule>
          <xm:sqref>AK15:AK101</xm:sqref>
        </x14:conditionalFormatting>
        <x14:conditionalFormatting xmlns:xm="http://schemas.microsoft.com/office/excel/2006/main">
          <x14:cfRule type="expression" priority="75" id="{EA8D2FE7-E8F1-48D2-9320-42A316824C18}">
            <xm:f>IF(AA13="","",IFERROR(IF(VLOOKUP(LEFT(AA13,2),IBAN!$C$2:$O$255,13,FALSE)=LEN(AA13),IF(MOD(CONCATENATE(MOD(CONCATENATE(MOD(CONCATENATE(MOD(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4)),"A",10),"B",11),"C",12),"D",13),"E",14),"F",15),"G",16),"H",17),"I",18),"J",19),"K",20),"L",21),"M",22),"N",23),"O",24),"P",25),"Q",26),"R",27),"S",28),"T",29),"U",30),"V",31),"W",32),"X",33),"Y",34),"Z",35),39,12)),97)=1,"FALSE","TRUE"),"TRUE"),"TRUE"))</xm:f>
            <x14:dxf>
              <fill>
                <patternFill>
                  <bgColor rgb="FFF17373"/>
                </patternFill>
              </fill>
            </x14:dxf>
          </x14:cfRule>
          <x14:cfRule type="expression" priority="84" id="{51117028-35DE-4FC9-958D-1CBE0A0D7D16}">
            <xm:f>IF(AA13="","",IFERROR(IF(VLOOKUP(LEFT(AA13,2),IBAN!$C$2:$O$255,13,FALSE)=LEN(AA13),IF(MOD(CONCATENATE(MOD(CONCATENATE(MOD(CONCATENATE(MOD(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AA13, LEN(AA13) - 4) &amp; LEFT(AA13, 4)),"A",10),"B",11),"C",12),"D",13),"E",14),"F",15),"G",16),"H",17),"I",18),"J",19),"K",20),"L",21),"M",22),"N",23),"O",24),"P",25),"Q",26),"R",27),"S",28),"T",29),"U",30),"V",31),"W",32),"X",33),"Y",34),"Z",35),39,12)),97)=1,"TRUE","FALSE"),"FALSE"),"FALSE"))</xm:f>
            <x14:dxf>
              <fill>
                <patternFill>
                  <bgColor rgb="FF57D557"/>
                </patternFill>
              </fill>
            </x14:dxf>
          </x14:cfRule>
          <xm:sqref>BA13:BA101 AA13:AA101</xm:sqref>
        </x14:conditionalFormatting>
        <x14:conditionalFormatting xmlns:xm="http://schemas.microsoft.com/office/excel/2006/main">
          <x14:cfRule type="expression" priority="77" id="{83491910-4031-48EA-9C5A-C788745193B2}">
            <xm:f>IF(OR(BA13="",AZ13=""),FALSE,IF(SUM(COUNTIF(AZ13,Colonies)),FALSE,NOT(INDEX(IBAN!$A$3:$A$255,MATCH(LEFT(BA13,2),IBAN!$C$3:$C$255,0))=AZ13)))</xm:f>
            <x14:dxf>
              <fill>
                <patternFill>
                  <bgColor rgb="FFFF9999"/>
                </patternFill>
              </fill>
            </x14:dxf>
          </x14:cfRule>
          <xm:sqref>BA13:BA101</xm:sqref>
        </x14:conditionalFormatting>
        <x14:conditionalFormatting xmlns:xm="http://schemas.microsoft.com/office/excel/2006/main">
          <x14:cfRule type="expression" priority="78" id="{6C1FA5F9-F770-494D-BB24-75972ABD2239}">
            <xm:f>IF(BB13="",FALSE,IF($AZ13="Belgium",0,IF(VLOOKUP(AZ13,IBAN!$A$2:$O$255,14,FALSE)="",FALSE,IFERROR(NOT(VLOOKUP(AZ13,IBAN!$A$2:$O$255,14,FALSE)=LEN(BB13)),FALSE))))</xm:f>
            <x14:dxf>
              <font>
                <color rgb="FF800000"/>
              </font>
            </x14:dxf>
          </x14:cfRule>
          <x14:cfRule type="expression" priority="79" id="{41B86FE1-B27D-4194-B997-34C16059F0A8}">
            <xm:f>IF(VLOOKUP(AZ13,IBAN!$A$3:$N$255,14,FALSE)="",FALSE,VLOOKUP(AZ13,IBAN!$A$3:$N$255,14,FALSE)=LEN(BB13))</xm:f>
            <x14:dxf>
              <fill>
                <patternFill>
                  <bgColor rgb="FFAFFFAF"/>
                </patternFill>
              </fill>
            </x14:dxf>
          </x14:cfRule>
          <xm:sqref>BB13:BB101</xm:sqref>
        </x14:conditionalFormatting>
        <x14:conditionalFormatting xmlns:xm="http://schemas.microsoft.com/office/excel/2006/main">
          <x14:cfRule type="expression" priority="80" id="{B273B4FF-4554-4568-B980-247DE74D2600}">
            <xm:f>IF(BB13="",FALSE,IF(VLOOKUP(AZ13,IBAN!$A$2:$O$255,14,FALSE)="",FALSE,IFERROR(NOT(VLOOKUP(AZ13,IBAN!$A$2:$O$255,14,FALSE)=LEN(BB13)),FALSE)))</xm:f>
            <x14:dxf>
              <font>
                <color rgb="FF800000"/>
              </font>
            </x14:dxf>
          </x14:cfRule>
          <x14:cfRule type="expression" priority="81" id="{E2391469-B44C-42FC-A226-5ED0A069CCEF}">
            <xm:f>IF(AO13="",FALSE,IF(OR(AZ13="",BA13=""),FALSE,IF(SUM(COUNTIF(AZ13,Colonies)),FALSE,NOT(INDEX(IBAN!$A$3:$A$255,MATCH(LEFT(BA13,2),IBAN!$C$3:$C$255,0))=AZ13))))</xm:f>
            <x14:dxf>
              <fill>
                <patternFill>
                  <bgColor rgb="FFFF9999"/>
                </patternFill>
              </fill>
            </x14:dxf>
          </x14:cfRule>
          <x14:cfRule type="expression" priority="82" id="{EA0EFAA1-81B4-4303-A4CC-1CEFAE911257}">
            <xm:f>IF(AO13="",FALSE,IF(BA13="",FALSE,IFERROR(NOT(VLOOKUP(LEFT(BA13,2),IBAN!$C$2:$O$255,13,FALSE)=LEN(BA13)),TRUE)))</xm:f>
            <x14:dxf>
              <font>
                <color auto="1"/>
              </font>
              <fill>
                <patternFill>
                  <bgColor rgb="FFF17373"/>
                </patternFill>
              </fill>
            </x14:dxf>
          </x14:cfRule>
          <x14:cfRule type="expression" priority="83" id="{31476DD5-C59D-4675-8D52-B8F6EFFACC67}">
            <xm:f>IF(AO13="",FALSE,IF(VLOOKUP(AZ13,IBAN!$A$3:$N$255,14,FALSE)="",FALSE,VLOOKUP(AZ13,IBAN!$A$3:$N$255,14,FALSE)=LEN(BB13)))</xm:f>
            <x14:dxf>
              <fill>
                <patternFill>
                  <bgColor rgb="FFAFFFAF"/>
                </patternFill>
              </fill>
            </x14:dxf>
          </x14:cfRule>
          <xm:sqref>AO13:AO101</xm:sqref>
        </x14:conditionalFormatting>
        <x14:conditionalFormatting xmlns:xm="http://schemas.microsoft.com/office/excel/2006/main">
          <x14:cfRule type="expression" priority="76" id="{EFE049AF-DA7D-4936-8E21-CAEE730215DA}">
            <xm:f>IF(OR(AA15="",X15=""),FALSE,IF(SUM(COUNTIF(X15,Colonies)),FALSE,NOT(INDEX(IBAN!$A$3:$A$255,MATCH(LEFT(AA15,2),IBAN!$C$3:$C$255,0))=X15)))</xm:f>
            <x14:dxf>
              <fill>
                <patternFill>
                  <bgColor rgb="FFFF9999"/>
                </patternFill>
              </fill>
            </x14:dxf>
          </x14:cfRule>
          <xm:sqref>AA15:AA101</xm:sqref>
        </x14:conditionalFormatting>
        <x14:conditionalFormatting xmlns:xm="http://schemas.microsoft.com/office/excel/2006/main">
          <x14:cfRule type="expression" priority="85" id="{7D45CBDF-7C2A-4D88-A845-ED6DCFD6C948}">
            <xm:f>IF(Y15="",FALSE,IF(AA15="",FALSE,IFERROR(NOT(VLOOKUP(LEFT(AA15,2),IBAN!$C$2:$O$255,13,FALSE)=LEN(AA15)),TRUE)))</xm:f>
            <x14:dxf>
              <fill>
                <patternFill>
                  <bgColor rgb="FFF17373"/>
                </patternFill>
              </fill>
            </x14:dxf>
          </x14:cfRule>
          <xm:sqref>Y15:Y101</xm:sqref>
        </x14:conditionalFormatting>
        <x14:conditionalFormatting xmlns:xm="http://schemas.microsoft.com/office/excel/2006/main">
          <x14:cfRule type="expression" priority="87" id="{CF680AB0-96D3-45AE-AAF6-6A636C110DED}">
            <xm:f>IF(Z14="",FALSE,IF(VLOOKUP(X14,IBAN!$A$3:$N$255,14,FALSE)="",FALSE,VLOOKUP(X14,IBAN!$A$3:$N$255,14,FALSE)=LEN(AB14)))</xm:f>
            <x14:dxf>
              <fill>
                <patternFill>
                  <bgColor rgb="FFAFFFAF"/>
                </patternFill>
              </fill>
            </x14:dxf>
          </x14:cfRule>
          <x14:cfRule type="expression" priority="88" id="{257B48EC-B534-40CA-B5B7-B47ECB7ACE0F}">
            <xm:f>IF(VLOOKUP(X14,IBAN!$A$3:$N$255,14,FALSE)="",FALSE,VLOOKUP(X14,IBAN!$A$3:$N$255,14,FALSE)=LEN(Z14))</xm:f>
            <x14:dxf>
              <fill>
                <patternFill>
                  <bgColor rgb="FFAFFFAF"/>
                </patternFill>
              </fill>
            </x14:dxf>
          </x14:cfRule>
          <xm:sqref>Z14:Z101</xm:sqref>
        </x14:conditionalFormatting>
        <x14:conditionalFormatting xmlns:xm="http://schemas.microsoft.com/office/excel/2006/main">
          <x14:cfRule type="expression" priority="89" id="{58FDD081-380E-4D4F-B741-1DE9FC2E4850}">
            <xm:f>IF(VLOOKUP(X14,IBAN!$A$3:$N$255,14,FALSE)="",FALSE,VLOOKUP(X14,IBAN!$A$3:$N$255,14,FALSE)=LEN(AB14))</xm:f>
            <x14:dxf>
              <fill>
                <patternFill>
                  <bgColor rgb="FFAFFFAF"/>
                </patternFill>
              </fill>
            </x14:dxf>
          </x14:cfRule>
          <xm:sqref>AB14:AB101</xm:sqref>
        </x14:conditionalFormatting>
        <x14:conditionalFormatting xmlns:xm="http://schemas.microsoft.com/office/excel/2006/main">
          <x14:cfRule type="expression" priority="52" id="{F73864A9-D8DA-4945-A5EF-FBB9E3C38944}">
            <xm:f>IF($Y15="",FALSE,IF(OR($AA15="",$X15=""),FALSE,IF(SUM(COUNTIF($X15,Colonies)),FALSE,NOT(INDEX(IBAN!$A$3:$A$255,MATCH(LEFT($AA15,2),IBAN!$C$3:$C$255,0))=$X15))))</xm:f>
            <x14:dxf>
              <fill>
                <patternFill>
                  <bgColor rgb="FFFF9999"/>
                </patternFill>
              </fill>
            </x14:dxf>
          </x14:cfRule>
          <xm:sqref>X15:Y101</xm:sqref>
        </x14:conditionalFormatting>
        <x14:conditionalFormatting xmlns:xm="http://schemas.microsoft.com/office/excel/2006/main">
          <x14:cfRule type="expression" priority="13" id="{37ABFFF3-773D-4500-877A-7B4EF53E4ED1}">
            <xm:f>IF(OR(AI15="USD",AI15="EUR",AI15="CHF",AI15="GBP",AI15="JPY"),IF(VLOOKUP(X15,IBAN!$A$3:$Z$255,4,FALSE)="Y",TRUE,FALSE),FALSE)</xm:f>
            <x14:dxf>
              <fill>
                <patternFill>
                  <bgColor rgb="FFF3E2B7"/>
                </patternFill>
              </fill>
              <border>
                <left style="thin">
                  <color rgb="FFFF0000"/>
                </left>
                <right style="thin">
                  <color rgb="FFFF0000"/>
                </right>
                <top style="thin">
                  <color rgb="FFFF0000"/>
                </top>
                <bottom style="thin">
                  <color rgb="FFFF0000"/>
                </bottom>
                <vertical/>
                <horizontal/>
              </border>
            </x14:dxf>
          </x14:cfRule>
          <x14:cfRule type="expression" priority="32" id="{E8968B0E-0BE0-4BF4-8992-E843CA8D5C09}">
            <xm:f>IF(X15="","",ISTEXT(IFERROR(VLOOKUP($X15,IBAN!$A$3:$AB$255,28,FALSE),2)))</xm:f>
            <x14:dxf>
              <fill>
                <patternFill>
                  <bgColor theme="9" tint="0.39994506668294322"/>
                </patternFill>
              </fill>
              <border>
                <left style="thin">
                  <color rgb="FFFF0000"/>
                </left>
                <right style="thin">
                  <color rgb="FFFF0000"/>
                </right>
                <top style="thin">
                  <color rgb="FFFF0000"/>
                </top>
                <bottom style="thin">
                  <color rgb="FFFF0000"/>
                </bottom>
                <vertical/>
                <horizontal/>
              </border>
            </x14:dxf>
          </x14:cfRule>
          <xm:sqref>AT15:AT101</xm:sqref>
        </x14:conditionalFormatting>
        <x14:conditionalFormatting xmlns:xm="http://schemas.microsoft.com/office/excel/2006/main">
          <x14:cfRule type="expression" priority="90" id="{87DF681B-2DF0-44B4-ADCC-15C06D21A05C}">
            <xm:f>IF(OR($AI15="USD",$AI15="EUR",$AI15="CHF",$AI15="GBP",$AI15="JPY"),IF(VLOOKUP($X15,IBAN!$A$3:$Z$255,5,FALSE)="Y",TRUE,FALSE),FALSE)</xm:f>
            <x14:dxf>
              <fill>
                <patternFill>
                  <bgColor theme="9" tint="0.39994506668294322"/>
                </patternFill>
              </fill>
              <border>
                <left style="thin">
                  <color rgb="FFFF0000"/>
                </left>
                <right style="thin">
                  <color rgb="FFFF0000"/>
                </right>
                <top style="thin">
                  <color rgb="FFFF0000"/>
                </top>
                <bottom style="thin">
                  <color rgb="FFFF0000"/>
                </bottom>
                <vertical/>
                <horizontal/>
              </border>
            </x14:dxf>
          </x14:cfRule>
          <xm:sqref>AM15:AN101 AV15:AV101 AZ15:AZ101</xm:sqref>
        </x14:conditionalFormatting>
        <x14:conditionalFormatting xmlns:xm="http://schemas.microsoft.com/office/excel/2006/main">
          <x14:cfRule type="expression" priority="91" id="{45FB91E1-B8E9-4C46-A13B-2D3BBC94C855}">
            <xm:f>IF(AN13="",FALSE,COUNTIF(Lists!$A$3:$A$255,MID(AN13,5,2)))=0</xm:f>
            <x14:dxf>
              <fill>
                <patternFill>
                  <bgColor rgb="FFF17373"/>
                </patternFill>
              </fill>
            </x14:dxf>
          </x14:cfRule>
          <xm:sqref>AN13:AN101</xm:sqref>
        </x14:conditionalFormatting>
        <x14:conditionalFormatting xmlns:xm="http://schemas.microsoft.com/office/excel/2006/main">
          <x14:cfRule type="expression" priority="92" id="{FADFC9A3-7F6C-43B9-96AC-62C59B90EF4A}">
            <xm:f>IF(AH15="",FALSE,IF(NOT(ISNUMBER(LEFT(AH15,4)+0)),IF(INDEX(Lists!$A$3:$A$255,MATCH(X15,Lists!$B$3:$B$255,0))=MID(AH15,5,2),FALSE,TRUE),TRUE))</xm:f>
            <x14:dxf>
              <fill>
                <patternFill>
                  <bgColor rgb="FFF17373"/>
                </patternFill>
              </fill>
            </x14:dxf>
          </x14:cfRule>
          <xm:sqref>AH15:AH101</xm:sqref>
        </x14:conditionalFormatting>
        <x14:conditionalFormatting xmlns:xm="http://schemas.microsoft.com/office/excel/2006/main">
          <x14:cfRule type="expression" priority="93" id="{44AF742F-7E84-42D8-88FD-384181EFF83F}">
            <xm:f>IF(AH15="",FALSE,IF(NOT(ISNUMBER(LEFT(AH15,4)+0)),IF(INDEX(Lists!$A$3:$A$255,MATCH(X15,Lists!$B$3:$B$255,0))=MID(AH15,5,2),FALSE,TRUE),TRUE))</xm:f>
            <x14:dxf>
              <font>
                <b/>
                <i val="0"/>
                <color rgb="FFFF0000"/>
              </font>
              <fill>
                <patternFill>
                  <bgColor theme="0"/>
                </patternFill>
              </fill>
            </x14:dxf>
          </x14:cfRule>
          <xm:sqref>AH3</xm:sqref>
        </x14:conditionalFormatting>
      </x14:conditionalFormattings>
    </ext>
    <ext xmlns:x14="http://schemas.microsoft.com/office/spreadsheetml/2009/9/main" uri="{CCE6A557-97BC-4b89-ADB6-D9C93CAAB3DF}">
      <x14:dataValidations xmlns:xm="http://schemas.microsoft.com/office/excel/2006/main" count="10">
        <x14:dataValidation type="list" showInputMessage="1" showErrorMessage="1" errorTitle="Supplier's country" error="Insert the supplier's country if you need to update the site.">
          <x14:formula1>
            <xm:f>Lists!$B$3:$B$255</xm:f>
          </x14:formula1>
          <xm:sqref>X15:X101 X13 P13:P101</xm:sqref>
        </x14:dataValidation>
        <x14:dataValidation type="list" showInputMessage="1" errorTitle="Supplier's country" error="Insert the supplier's country if you need to update the site.">
          <x14:formula1>
            <xm:f>Lists!$B$3:$B$255</xm:f>
          </x14:formula1>
          <xm:sqref>X14</xm:sqref>
        </x14:dataValidation>
        <x14:dataValidation type="list" errorStyle="warning" showInputMessage="1" showErrorMessage="1" errorTitle="Operating Unit of the Site" error="Please select the OU!">
          <x14:formula1>
            <xm:f>Lists!$D$3:$D$121</xm:f>
          </x14:formula1>
          <xm:sqref>S13:S101</xm:sqref>
        </x14:dataValidation>
        <x14:dataValidation type="list" errorStyle="warning" allowBlank="1" showInputMessage="1" showErrorMessage="1" errorTitle="Supplier Update Mode" error="Please select Create or Update!">
          <x14:formula1>
            <xm:f>Lists!$U$4</xm:f>
          </x14:formula1>
          <xm:sqref>N13:N101 I13:I101</xm:sqref>
        </x14:dataValidation>
        <x14:dataValidation type="list" errorStyle="warning" allowBlank="1" showInputMessage="1" showErrorMessage="1" errorTitle="Banking details update mode" error="Select Create to insert new bank account, Update to update bank account or Assign to add existing account to a different site!">
          <x14:formula1>
            <xm:f>Lists!$U$3:$U$5</xm:f>
          </x14:formula1>
          <xm:sqref>U13:U101</xm:sqref>
        </x14:dataValidation>
        <x14:dataValidation type="list" errorStyle="warning" allowBlank="1" showInputMessage="1" showErrorMessage="1">
          <x14:formula1>
            <xm:f>Lists!$Z$3:$Z$4</xm:f>
          </x14:formula1>
          <xm:sqref>CG13:CG101</xm:sqref>
        </x14:dataValidation>
        <x14:dataValidation type="list" allowBlank="1" showInputMessage="1" showErrorMessage="1">
          <x14:formula1>
            <xm:f>Lists!$AG$3:$AG$5</xm:f>
          </x14:formula1>
          <xm:sqref>CD13:CD101</xm:sqref>
        </x14:dataValidation>
        <x14:dataValidation type="list" errorStyle="warning" allowBlank="1" showInputMessage="1" showErrorMessage="1" errorTitle="Site Payment Method" error="Please choose from the available payment methods!">
          <x14:formula1>
            <xm:f>Lists!$I$2:$I$8</xm:f>
          </x14:formula1>
          <xm:sqref>Q13:Q101</xm:sqref>
        </x14:dataValidation>
        <x14:dataValidation type="list" allowBlank="1" showInputMessage="1" showErrorMessage="1" errorTitle="Incorrect Account Currency!" error="Choose Account Currency from the list with CAPITAL LETTERS!">
          <x14:formula1>
            <xm:f>Lists!$K$3:$K$181</xm:f>
          </x14:formula1>
          <xm:sqref>AI13:AI101</xm:sqref>
        </x14:dataValidation>
        <x14:dataValidation type="list" allowBlank="1" showInputMessage="1" showErrorMessage="1" errorTitle="Wrong record type." error="Please select from the drop-down list!">
          <x14:formula1>
            <xm:f>Lists!$H$10:$H$16</xm:f>
          </x14:formula1>
          <xm:sqref>H13:H101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Y181"/>
  <sheetViews>
    <sheetView view="pageBreakPreview" zoomScaleNormal="100" zoomScaleSheetLayoutView="100" workbookViewId="0">
      <selection activeCell="H26" sqref="H26:J27"/>
    </sheetView>
  </sheetViews>
  <sheetFormatPr defaultColWidth="9.140625" defaultRowHeight="12.75" x14ac:dyDescent="0.2"/>
  <cols>
    <col min="1" max="1" width="8.85546875" style="375" customWidth="1"/>
    <col min="2" max="2" width="25.5703125" style="375" customWidth="1"/>
    <col min="3" max="3" width="22.42578125" style="375" customWidth="1"/>
    <col min="4" max="4" width="27.5703125" style="375" customWidth="1"/>
    <col min="5" max="5" width="16.5703125" style="375" customWidth="1"/>
    <col min="6" max="6" width="12" style="375" customWidth="1"/>
    <col min="7" max="7" width="15.5703125" style="375" customWidth="1"/>
    <col min="8" max="8" width="22.5703125" style="375" customWidth="1"/>
    <col min="9" max="9" width="12.5703125" style="375" customWidth="1"/>
    <col min="10" max="10" width="4.5703125" style="375" customWidth="1"/>
    <col min="11" max="11" width="3.85546875" style="375" customWidth="1"/>
    <col min="12" max="22" width="9.140625" style="375"/>
    <col min="23" max="23" width="45.5703125" style="375" hidden="1" customWidth="1"/>
    <col min="24" max="24" width="46.5703125" style="375" hidden="1" customWidth="1"/>
    <col min="25" max="25" width="16.5703125" style="375" hidden="1" customWidth="1"/>
    <col min="26" max="16384" width="9.140625" style="375"/>
  </cols>
  <sheetData>
    <row r="1" spans="1:25" x14ac:dyDescent="0.2">
      <c r="A1" s="1"/>
      <c r="B1" s="1"/>
      <c r="C1" s="1"/>
      <c r="D1" s="1"/>
      <c r="E1" s="1"/>
      <c r="F1" s="1"/>
      <c r="G1" s="1"/>
      <c r="H1" s="1"/>
      <c r="I1" s="1"/>
      <c r="J1" s="1"/>
      <c r="K1" s="1"/>
      <c r="L1" s="1"/>
      <c r="M1" s="1"/>
      <c r="N1" s="1"/>
      <c r="O1" s="1"/>
      <c r="P1" s="1"/>
      <c r="Q1" s="1"/>
      <c r="R1" s="1"/>
      <c r="S1" s="1"/>
      <c r="T1" s="1"/>
      <c r="U1" s="1"/>
      <c r="V1" s="1"/>
    </row>
    <row r="2" spans="1:25" ht="69" customHeight="1" x14ac:dyDescent="0.25">
      <c r="A2" s="613"/>
      <c r="B2" s="613"/>
      <c r="C2" s="613"/>
      <c r="D2" s="613"/>
      <c r="E2" s="613"/>
      <c r="F2" s="613"/>
      <c r="G2" s="613"/>
      <c r="H2" s="613"/>
      <c r="I2" s="613"/>
      <c r="J2" s="613"/>
      <c r="K2" s="1"/>
      <c r="L2" s="376" t="s">
        <v>370</v>
      </c>
      <c r="M2" s="1"/>
      <c r="N2" s="1"/>
      <c r="O2" s="1"/>
      <c r="P2" s="1"/>
      <c r="Q2" s="1"/>
      <c r="R2" s="1"/>
      <c r="S2" s="1"/>
      <c r="T2" s="1"/>
      <c r="U2" s="377"/>
      <c r="V2" s="377" t="s">
        <v>3198</v>
      </c>
    </row>
    <row r="3" spans="1:25" ht="27" customHeight="1" x14ac:dyDescent="0.25">
      <c r="A3" s="378" t="s">
        <v>371</v>
      </c>
      <c r="B3" s="379" t="s">
        <v>44</v>
      </c>
      <c r="C3" s="614" t="s">
        <v>372</v>
      </c>
      <c r="D3" s="615"/>
      <c r="E3" s="380" t="s">
        <v>373</v>
      </c>
      <c r="F3" s="614" t="s">
        <v>374</v>
      </c>
      <c r="G3" s="615"/>
      <c r="H3" s="615"/>
      <c r="I3" s="616" t="s">
        <v>375</v>
      </c>
      <c r="J3" s="617"/>
      <c r="K3" s="8"/>
      <c r="L3" s="376" t="s">
        <v>376</v>
      </c>
      <c r="M3" s="381"/>
      <c r="N3" s="381"/>
      <c r="O3" s="381"/>
      <c r="P3" s="381"/>
      <c r="Q3" s="381"/>
      <c r="R3" s="381"/>
      <c r="S3" s="381"/>
      <c r="T3" s="381"/>
      <c r="U3" s="1"/>
      <c r="V3" s="1"/>
    </row>
    <row r="4" spans="1:25" ht="30" customHeight="1" x14ac:dyDescent="0.2">
      <c r="A4" s="382" t="s">
        <v>54</v>
      </c>
      <c r="B4" s="383" t="s">
        <v>377</v>
      </c>
      <c r="C4" s="383" t="s">
        <v>378</v>
      </c>
      <c r="D4" s="384" t="s">
        <v>253</v>
      </c>
      <c r="E4" s="384" t="s">
        <v>251</v>
      </c>
      <c r="F4" s="385" t="s">
        <v>379</v>
      </c>
      <c r="G4" s="384" t="s">
        <v>282</v>
      </c>
      <c r="H4" s="386" t="s">
        <v>380</v>
      </c>
      <c r="I4" s="386" t="s">
        <v>286</v>
      </c>
      <c r="J4" s="387" t="s">
        <v>381</v>
      </c>
      <c r="K4" s="8"/>
      <c r="L4" s="388"/>
      <c r="M4" s="388"/>
      <c r="N4" s="388"/>
      <c r="O4" s="388"/>
      <c r="P4" s="388"/>
      <c r="Q4" s="388"/>
      <c r="R4" s="388"/>
      <c r="S4" s="381"/>
      <c r="T4" s="381"/>
      <c r="U4" s="1"/>
      <c r="V4" s="1"/>
    </row>
    <row r="5" spans="1:25" x14ac:dyDescent="0.2">
      <c r="A5" s="555" t="str">
        <f ca="1">IF(OFFSET('Supplier Details'!J15,0,-1)="","",IF(OFFSET('Supplier Details'!J15,0,2)="","",OFFSET('Supplier Details'!J15,0,-1)))</f>
        <v/>
      </c>
      <c r="B5" s="545" t="str">
        <f ca="1">IF(OFFSET('Supplier Details'!E15,0,7)="",IF(OFFSET('Banking Instructions'!I15,0,2)="","",OFFSET('Banking Instructions'!I15,0,2)),OFFSET('Supplier Details'!E15,0,7))</f>
        <v/>
      </c>
      <c r="C5" s="618" t="str">
        <f ca="1">IF(OFFSET('Supplier Details'!X15,0,5)="",
          IF(OFFSET('Supplier Details'!X15,0,7)="","",OFFSET('Supplier Details'!X15,0,7)),
          IF(OFFSET('Supplier Details'!X15,0,7)="",OFFSET('Supplier Details'!X15,0,5),CONCATENATE(OFFSET('Supplier Details'!X15,0,5),", ",OFFSET('Supplier Details'!X15,0,7))))</f>
        <v/>
      </c>
      <c r="D5" s="619"/>
      <c r="E5" s="545" t="str">
        <f ca="1">IF(OFFSET('Supplier Details'!X15,0,4)="",IF(OFFSET('Banking Instructions'!N15,0,2)="","",OFFSET('Banking Instructions'!N15,0,2)),OFFSET('Supplier Details'!X15,0,4))</f>
        <v/>
      </c>
      <c r="F5" s="618" t="str">
        <f ca="1">IF(AND(OFFSET('Supplier Details'!AV15,0,-8)="",OFFSET('Supplier Details'!AV15,0,-5)="",OFFSET('Supplier Details'!X15,0,-4)=""),"",CONCATENATE(OFFSET('Supplier Details'!AV15,0,-9),OFFSET('Supplier Details'!AV15,0,-8)," - ",OFFSET('Supplier Details'!AV15,0,-5)," - ",OFFSET('Supplier Details'!X15,0,-4)))</f>
        <v/>
      </c>
      <c r="G5" s="620"/>
      <c r="H5" s="619"/>
      <c r="I5" s="618" t="str">
        <f ca="1">IF(OFFSET('Banking Instructions'!AP15,0,-5)="","",OFFSET('Banking Instructions'!AP15,0,-5))</f>
        <v/>
      </c>
      <c r="J5" s="621"/>
      <c r="K5" s="8"/>
      <c r="L5" s="389"/>
      <c r="M5" s="389"/>
      <c r="N5" s="389"/>
      <c r="O5" s="389"/>
      <c r="P5" s="389"/>
      <c r="Q5" s="389"/>
      <c r="R5" s="388"/>
      <c r="S5" s="381"/>
      <c r="T5" s="381"/>
      <c r="U5" s="1"/>
      <c r="V5" s="1"/>
      <c r="W5" s="390" t="str">
        <f ca="1">C5</f>
        <v/>
      </c>
      <c r="X5" s="390" t="str">
        <f ca="1">F5</f>
        <v/>
      </c>
      <c r="Y5" s="390" t="str">
        <f ca="1">I5</f>
        <v/>
      </c>
    </row>
    <row r="6" spans="1:25" s="269" customFormat="1" ht="23.25" thickBot="1" x14ac:dyDescent="0.25">
      <c r="A6" s="546" t="str">
        <f ca="1">IF(OFFSET('Banking Instructions'!N15,0,3)="",IF(OFFSET('Supplier Details'!X15,0,-2)="","",OFFSET('Supplier Details'!X15,0,-2)),OFFSET('Banking Instructions'!N15,0,3))</f>
        <v/>
      </c>
      <c r="B6" s="547" t="str">
        <f ca="1">IF(OFFSET('Banking Instructions'!U15,0,8)="","",OFFSET('Banking Instructions'!U15,0,8))</f>
        <v/>
      </c>
      <c r="C6" s="547" t="str">
        <f ca="1">IF(OFFSET('Banking Instructions'!U15,0,7)="","",IF(OFFSET('Banking Instructions'!U15,0,7)="IBANISINCORRECT","",OFFSET('Banking Instructions'!U15,0,7)))</f>
        <v/>
      </c>
      <c r="D6" s="547" t="str">
        <f ca="1">IF(OFFSET('Banking Instructions'!U15,0,6)="","",OFFSET('Banking Instructions'!U15,0,6))</f>
        <v/>
      </c>
      <c r="E6" s="547" t="str">
        <f ca="1">IF(OFFSET('Banking Instructions'!U15,0,3)="","",OFFSET('Banking Instructions'!U15,0,3))</f>
        <v/>
      </c>
      <c r="F6" s="547" t="str">
        <f ca="1">IF(OFFSET('Banking Instructions'!U15,0,9)="","",OFFSET('Banking Instructions'!U15,0,9))</f>
        <v/>
      </c>
      <c r="G6" s="547" t="str">
        <f ca="1">IF(OFFSET('Banking Instructions'!U15,0,10)="","",OFFSET('Banking Instructions'!U15,0,10))</f>
        <v/>
      </c>
      <c r="H6" s="547" t="str">
        <f ca="1">IF(AND(OFFSET('Banking Instructions'!U15,0,11)="",OFFSET('Banking Instructions'!U15,0,12)=""),"",CONCATENATE(OFFSET('Banking Instructions'!U15,0,11)," ",OFFSET('Banking Instructions'!U15,0,12)))</f>
        <v/>
      </c>
      <c r="I6" s="547" t="str">
        <f ca="1">IF(OFFSET('Banking Instructions'!AP15,0,-8)="","",OFFSET('Banking Instructions'!AP15,0,-8))</f>
        <v/>
      </c>
      <c r="J6" s="548" t="str">
        <f ca="1">IF(OFFSET('Banking Instructions'!AP15,0,-7)="","",OFFSET('Banking Instructions'!AP15,0,-7))</f>
        <v/>
      </c>
      <c r="K6" s="393"/>
      <c r="L6" s="394"/>
      <c r="M6" s="394"/>
      <c r="N6" s="394"/>
      <c r="O6" s="394"/>
      <c r="P6" s="394"/>
      <c r="Q6" s="394"/>
      <c r="R6" s="395"/>
      <c r="S6" s="396"/>
      <c r="T6" s="396"/>
      <c r="U6" s="397"/>
      <c r="V6" s="397"/>
      <c r="W6" s="390"/>
      <c r="X6" s="390"/>
      <c r="Y6" s="390"/>
    </row>
    <row r="7" spans="1:25" ht="13.5" thickTop="1" x14ac:dyDescent="0.2">
      <c r="A7" s="549" t="str">
        <f ca="1">IF(OFFSET('Supplier Details'!J16,0,-1)="","",IF(OFFSET('Supplier Details'!J16,0,2)="","",OFFSET('Supplier Details'!J16,0,-1)))</f>
        <v/>
      </c>
      <c r="B7" s="550" t="str">
        <f ca="1">IF(OFFSET('Supplier Details'!E16,0,7)="",IF(OFFSET('Banking Instructions'!I16,0,2)="","",OFFSET('Banking Instructions'!I16,0,2)),OFFSET('Supplier Details'!E16,0,7))</f>
        <v/>
      </c>
      <c r="C7" s="591" t="str">
        <f ca="1">IF(OFFSET('Supplier Details'!X16,0,5)="",
          IF(OFFSET('Supplier Details'!X16,0,7)="","",OFFSET('Supplier Details'!X16,0,7)),
          IF(OFFSET('Supplier Details'!X16,0,7)="",OFFSET('Supplier Details'!X16,0,5),CONCATENATE(OFFSET('Supplier Details'!X16,0,5),", ",OFFSET('Supplier Details'!X16,0,7))))</f>
        <v/>
      </c>
      <c r="D7" s="592"/>
      <c r="E7" s="550" t="str">
        <f ca="1">IF(OFFSET('Supplier Details'!X16,0,4)="",IF(OFFSET('Banking Instructions'!N16,0,2)="","",OFFSET('Banking Instructions'!N16,0,2)),OFFSET('Supplier Details'!X16,0,4))</f>
        <v/>
      </c>
      <c r="F7" s="591" t="str">
        <f ca="1">IF(AND(OFFSET('Supplier Details'!AV16,0,-8)="",OFFSET('Supplier Details'!AV16,0,-5)="",OFFSET('Supplier Details'!X16,0,-4)=""),"",CONCATENATE(OFFSET('Supplier Details'!AV16,0,-9),OFFSET('Supplier Details'!AV16,0,-8)," - ",OFFSET('Supplier Details'!AV16,0,-5)," - ",OFFSET('Supplier Details'!X16,0,-4)))</f>
        <v/>
      </c>
      <c r="G7" s="593"/>
      <c r="H7" s="592"/>
      <c r="I7" s="591" t="str">
        <f ca="1">IF(OFFSET('Banking Instructions'!AP16,0,-5)="","",OFFSET('Banking Instructions'!AP16,0,-5))</f>
        <v/>
      </c>
      <c r="J7" s="594"/>
      <c r="K7" s="8"/>
      <c r="L7" s="389"/>
      <c r="M7" s="389"/>
      <c r="N7" s="389"/>
      <c r="O7" s="389"/>
      <c r="P7" s="389"/>
      <c r="Q7" s="389"/>
      <c r="R7" s="388"/>
      <c r="S7" s="381"/>
      <c r="T7" s="381"/>
      <c r="U7" s="1"/>
      <c r="V7" s="1"/>
      <c r="W7" s="390" t="str">
        <f t="shared" ref="W7:W23" ca="1" si="0">C7</f>
        <v/>
      </c>
      <c r="X7" s="390" t="str">
        <f t="shared" ref="X7:X23" ca="1" si="1">F7</f>
        <v/>
      </c>
      <c r="Y7" s="390" t="str">
        <f t="shared" ref="Y7:Y23" ca="1" si="2">I7</f>
        <v/>
      </c>
    </row>
    <row r="8" spans="1:25" ht="13.5" thickBot="1" x14ac:dyDescent="0.25">
      <c r="A8" s="546" t="str">
        <f ca="1">IF(OFFSET('Banking Instructions'!N16,0,3)="",IF(OFFSET('Supplier Details'!X16,0,-2)="","",OFFSET('Supplier Details'!X16,0,-2)),OFFSET('Banking Instructions'!N16,0,3))</f>
        <v/>
      </c>
      <c r="B8" s="547" t="str">
        <f ca="1">IF(OFFSET('Banking Instructions'!U16,0,8)="","",OFFSET('Banking Instructions'!U16,0,8))</f>
        <v/>
      </c>
      <c r="C8" s="547" t="str">
        <f ca="1">IF(OFFSET('Banking Instructions'!U16,0,7)="","",IF(OFFSET('Banking Instructions'!U16,0,7)="IBANISINCORRECT","",OFFSET('Banking Instructions'!U16,0,7)))</f>
        <v/>
      </c>
      <c r="D8" s="547" t="str">
        <f ca="1">IF(OFFSET('Banking Instructions'!U16,0,6)="","",OFFSET('Banking Instructions'!U16,0,6))</f>
        <v/>
      </c>
      <c r="E8" s="547" t="str">
        <f ca="1">IF(OFFSET('Banking Instructions'!U16,0,3)="","",OFFSET('Banking Instructions'!U16,0,3))</f>
        <v/>
      </c>
      <c r="F8" s="547" t="str">
        <f ca="1">IF(OFFSET('Banking Instructions'!U16,0,9)="","",OFFSET('Banking Instructions'!U16,0,9))</f>
        <v/>
      </c>
      <c r="G8" s="547" t="str">
        <f ca="1">IF(OFFSET('Banking Instructions'!U16,0,10)="","",OFFSET('Banking Instructions'!U16,0,10))</f>
        <v/>
      </c>
      <c r="H8" s="547" t="str">
        <f ca="1">IF(AND(OFFSET('Banking Instructions'!U16,0,11)="",OFFSET('Banking Instructions'!U16,0,12)=""),"",CONCATENATE(OFFSET('Banking Instructions'!U16,0,11)," ",OFFSET('Banking Instructions'!U16,0,12)))</f>
        <v/>
      </c>
      <c r="I8" s="547" t="str">
        <f ca="1">IF(OFFSET('Banking Instructions'!AP16,0,-8)="","",OFFSET('Banking Instructions'!AP16,0,-8))</f>
        <v/>
      </c>
      <c r="J8" s="548" t="str">
        <f ca="1">IF(OFFSET('Banking Instructions'!AP16,0,-7)="","",OFFSET('Banking Instructions'!AP16,0,-7))</f>
        <v/>
      </c>
      <c r="K8" s="8"/>
      <c r="L8" s="389"/>
      <c r="M8" s="389"/>
      <c r="N8" s="389"/>
      <c r="O8" s="389"/>
      <c r="P8" s="389"/>
      <c r="Q8" s="389"/>
      <c r="R8" s="388"/>
      <c r="S8" s="381"/>
      <c r="T8" s="381"/>
      <c r="U8" s="1"/>
      <c r="V8" s="1"/>
      <c r="W8" s="390"/>
      <c r="X8" s="390"/>
      <c r="Y8" s="390"/>
    </row>
    <row r="9" spans="1:25" ht="13.5" thickTop="1" x14ac:dyDescent="0.2">
      <c r="A9" s="549" t="str">
        <f ca="1">IF(OFFSET('Supplier Details'!J17,0,-1)="","",IF(OFFSET('Supplier Details'!J17,0,2)="","",OFFSET('Supplier Details'!J17,0,-1)))</f>
        <v/>
      </c>
      <c r="B9" s="550" t="str">
        <f ca="1">IF(OFFSET('Supplier Details'!E17,0,7)="",IF(OFFSET('Banking Instructions'!I17,0,2)="","",OFFSET('Banking Instructions'!I17,0,2)),OFFSET('Supplier Details'!E17,0,7))</f>
        <v/>
      </c>
      <c r="C9" s="591" t="str">
        <f ca="1">IF(OFFSET('Supplier Details'!X17,0,5)="",
          IF(OFFSET('Supplier Details'!X17,0,7)="","",OFFSET('Supplier Details'!X17,0,7)),
          IF(OFFSET('Supplier Details'!X17,0,7)="",OFFSET('Supplier Details'!X17,0,5),CONCATENATE(OFFSET('Supplier Details'!X17,0,5),", ",OFFSET('Supplier Details'!X17,0,7))))</f>
        <v/>
      </c>
      <c r="D9" s="592"/>
      <c r="E9" s="550" t="str">
        <f ca="1">IF(OFFSET('Supplier Details'!X17,0,4)="",IF(OFFSET('Banking Instructions'!N17,0,2)="","",OFFSET('Banking Instructions'!N17,0,2)),OFFSET('Supplier Details'!X17,0,4))</f>
        <v/>
      </c>
      <c r="F9" s="591" t="str">
        <f ca="1">IF(AND(OFFSET('Supplier Details'!AV17,0,-8)="",OFFSET('Supplier Details'!AV17,0,-5)="",OFFSET('Supplier Details'!X17,0,-4)=""),"",CONCATENATE(OFFSET('Supplier Details'!AV17,0,-9),OFFSET('Supplier Details'!AV17,0,-8)," - ",OFFSET('Supplier Details'!AV17,0,-5)," - ",OFFSET('Supplier Details'!X17,0,-4)))</f>
        <v/>
      </c>
      <c r="G9" s="593"/>
      <c r="H9" s="592"/>
      <c r="I9" s="591" t="str">
        <f ca="1">IF(OFFSET('Banking Instructions'!AP17,0,-5)="","",OFFSET('Banking Instructions'!AP17,0,-5))</f>
        <v/>
      </c>
      <c r="J9" s="594"/>
      <c r="K9" s="8"/>
      <c r="L9" s="389"/>
      <c r="M9" s="389"/>
      <c r="N9" s="389"/>
      <c r="O9" s="389"/>
      <c r="P9" s="389"/>
      <c r="Q9" s="389"/>
      <c r="R9" s="388"/>
      <c r="S9" s="381"/>
      <c r="T9" s="381"/>
      <c r="U9" s="1"/>
      <c r="V9" s="1"/>
      <c r="W9" s="390" t="str">
        <f t="shared" ca="1" si="0"/>
        <v/>
      </c>
      <c r="X9" s="390" t="str">
        <f t="shared" ca="1" si="1"/>
        <v/>
      </c>
      <c r="Y9" s="390" t="str">
        <f t="shared" ca="1" si="2"/>
        <v/>
      </c>
    </row>
    <row r="10" spans="1:25" ht="13.5" thickBot="1" x14ac:dyDescent="0.25">
      <c r="A10" s="551" t="str">
        <f ca="1">IF(OFFSET('Banking Instructions'!N17,0,3)="",IF(OFFSET('Supplier Details'!X17,0,-2)="","",OFFSET('Supplier Details'!X17,0,-2)),OFFSET('Banking Instructions'!N17,0,3))</f>
        <v/>
      </c>
      <c r="B10" s="547" t="str">
        <f ca="1">IF(OFFSET('Banking Instructions'!U17,0,8)="","",OFFSET('Banking Instructions'!U17,0,8))</f>
        <v/>
      </c>
      <c r="C10" s="547" t="str">
        <f ca="1">IF(OFFSET('Banking Instructions'!U17,0,7)="","",IF(OFFSET('Banking Instructions'!U17,0,7)="IBANISINCORRECT","",OFFSET('Banking Instructions'!U17,0,7)))</f>
        <v/>
      </c>
      <c r="D10" s="547" t="str">
        <f ca="1">IF(OFFSET('Banking Instructions'!U17,0,6)="","",OFFSET('Banking Instructions'!U17,0,6))</f>
        <v/>
      </c>
      <c r="E10" s="547" t="str">
        <f ca="1">IF(OFFSET('Banking Instructions'!U17,0,3)="","",OFFSET('Banking Instructions'!U17,0,3))</f>
        <v/>
      </c>
      <c r="F10" s="547" t="str">
        <f ca="1">IF(OFFSET('Banking Instructions'!U17,0,9)="","",OFFSET('Banking Instructions'!U17,0,9))</f>
        <v/>
      </c>
      <c r="G10" s="547" t="str">
        <f ca="1">IF(OFFSET('Banking Instructions'!U17,0,10)="","",OFFSET('Banking Instructions'!U17,0,10))</f>
        <v/>
      </c>
      <c r="H10" s="547" t="str">
        <f ca="1">IF(AND(OFFSET('Banking Instructions'!U17,0,11)="",OFFSET('Banking Instructions'!U17,0,12)=""),"",CONCATENATE(OFFSET('Banking Instructions'!U17,0,11)," ",OFFSET('Banking Instructions'!U17,0,12)))</f>
        <v/>
      </c>
      <c r="I10" s="547" t="str">
        <f ca="1">IF(OFFSET('Banking Instructions'!AP17,0,-8)="","",OFFSET('Banking Instructions'!AP17,0,-8))</f>
        <v/>
      </c>
      <c r="J10" s="548" t="str">
        <f ca="1">IF(OFFSET('Banking Instructions'!AP17,0,-7)="","",OFFSET('Banking Instructions'!AP17,0,-7))</f>
        <v/>
      </c>
      <c r="K10" s="8"/>
      <c r="L10" s="389"/>
      <c r="M10" s="389"/>
      <c r="N10" s="389"/>
      <c r="O10" s="389"/>
      <c r="P10" s="389"/>
      <c r="Q10" s="389"/>
      <c r="R10" s="388"/>
      <c r="S10" s="381"/>
      <c r="T10" s="381"/>
      <c r="U10" s="1"/>
      <c r="V10" s="1"/>
      <c r="W10" s="390"/>
      <c r="X10" s="390"/>
      <c r="Y10" s="390"/>
    </row>
    <row r="11" spans="1:25" ht="13.5" thickTop="1" x14ac:dyDescent="0.2">
      <c r="A11" s="552" t="str">
        <f ca="1">IF(OFFSET('Supplier Details'!J18,0,-1)="","",IF(OFFSET('Supplier Details'!J18,0,2)="","",OFFSET('Supplier Details'!J18,0,-1)))</f>
        <v/>
      </c>
      <c r="B11" s="550" t="str">
        <f ca="1">IF(OFFSET('Supplier Details'!E18,0,7)="",IF(OFFSET('Banking Instructions'!I18,0,2)="","",OFFSET('Banking Instructions'!I18,0,2)),OFFSET('Supplier Details'!E18,0,7))</f>
        <v/>
      </c>
      <c r="C11" s="591" t="str">
        <f ca="1">IF(OFFSET('Supplier Details'!X18,0,5)="",
          IF(OFFSET('Supplier Details'!X18,0,7)="","",OFFSET('Supplier Details'!X18,0,7)),
          IF(OFFSET('Supplier Details'!X18,0,7)="",OFFSET('Supplier Details'!X18,0,5),CONCATENATE(OFFSET('Supplier Details'!X18,0,5),", ",OFFSET('Supplier Details'!X18,0,7))))</f>
        <v/>
      </c>
      <c r="D11" s="592"/>
      <c r="E11" s="550" t="str">
        <f ca="1">IF(OFFSET('Supplier Details'!X18,0,4)="",IF(OFFSET('Banking Instructions'!N18,0,2)="","",OFFSET('Banking Instructions'!N18,0,2)),OFFSET('Supplier Details'!X18,0,4))</f>
        <v/>
      </c>
      <c r="F11" s="591" t="str">
        <f ca="1">IF(AND(OFFSET('Supplier Details'!AV18,0,-8)="",OFFSET('Supplier Details'!AV18,0,-5)="",OFFSET('Supplier Details'!X18,0,-4)=""),"",CONCATENATE(OFFSET('Supplier Details'!AV18,0,-9),OFFSET('Supplier Details'!AV18,0,-8)," - ",OFFSET('Supplier Details'!AV18,0,-5)," - ",OFFSET('Supplier Details'!X18,0,-4)))</f>
        <v/>
      </c>
      <c r="G11" s="593"/>
      <c r="H11" s="592"/>
      <c r="I11" s="591" t="str">
        <f ca="1">IF(OFFSET('Banking Instructions'!AP18,0,-5)="","",OFFSET('Banking Instructions'!AP18,0,-5))</f>
        <v/>
      </c>
      <c r="J11" s="594"/>
      <c r="K11" s="8"/>
      <c r="L11" s="389"/>
      <c r="M11" s="389"/>
      <c r="N11" s="389"/>
      <c r="O11" s="389"/>
      <c r="P11" s="389"/>
      <c r="Q11" s="389"/>
      <c r="R11" s="388"/>
      <c r="S11" s="381"/>
      <c r="T11" s="381"/>
      <c r="U11" s="1"/>
      <c r="V11" s="1"/>
      <c r="W11" s="390" t="str">
        <f t="shared" ca="1" si="0"/>
        <v/>
      </c>
      <c r="X11" s="390" t="str">
        <f t="shared" ca="1" si="1"/>
        <v/>
      </c>
      <c r="Y11" s="390" t="str">
        <f t="shared" ca="1" si="2"/>
        <v/>
      </c>
    </row>
    <row r="12" spans="1:25" ht="13.5" thickBot="1" x14ac:dyDescent="0.25">
      <c r="A12" s="551" t="str">
        <f ca="1">IF(OFFSET('Banking Instructions'!N18,0,3)="",IF(OFFSET('Supplier Details'!X18,0,-2)="","",OFFSET('Supplier Details'!X18,0,-2)),OFFSET('Banking Instructions'!N18,0,3))</f>
        <v/>
      </c>
      <c r="B12" s="547" t="str">
        <f ca="1">IF(OFFSET('Banking Instructions'!U18,0,8)="","",OFFSET('Banking Instructions'!U18,0,8))</f>
        <v/>
      </c>
      <c r="C12" s="547" t="str">
        <f ca="1">IF(OFFSET('Banking Instructions'!U18,0,7)="","",IF(OFFSET('Banking Instructions'!U18,0,7)="IBANISINCORRECT","",OFFSET('Banking Instructions'!U18,0,7)))</f>
        <v/>
      </c>
      <c r="D12" s="547" t="str">
        <f ca="1">IF(OFFSET('Banking Instructions'!U18,0,6)="","",OFFSET('Banking Instructions'!U18,0,6))</f>
        <v/>
      </c>
      <c r="E12" s="547" t="str">
        <f ca="1">IF(OFFSET('Banking Instructions'!U18,0,3)="","",OFFSET('Banking Instructions'!U18,0,3))</f>
        <v/>
      </c>
      <c r="F12" s="547" t="str">
        <f ca="1">IF(OFFSET('Banking Instructions'!U18,0,9)="","",OFFSET('Banking Instructions'!U18,0,9))</f>
        <v/>
      </c>
      <c r="G12" s="547" t="str">
        <f ca="1">IF(OFFSET('Banking Instructions'!U18,0,10)="","",OFFSET('Banking Instructions'!U18,0,10))</f>
        <v/>
      </c>
      <c r="H12" s="547" t="str">
        <f ca="1">IF(AND(OFFSET('Banking Instructions'!U18,0,11)="",OFFSET('Banking Instructions'!U18,0,12)=""),"",CONCATENATE(OFFSET('Banking Instructions'!U18,0,11)," ",OFFSET('Banking Instructions'!U18,0,12)))</f>
        <v/>
      </c>
      <c r="I12" s="547" t="str">
        <f ca="1">IF(OFFSET('Banking Instructions'!AP18,0,-8)="","",OFFSET('Banking Instructions'!AP18,0,-8))</f>
        <v/>
      </c>
      <c r="J12" s="548" t="str">
        <f ca="1">IF(OFFSET('Banking Instructions'!AP18,0,-7)="","",OFFSET('Banking Instructions'!AP18,0,-7))</f>
        <v/>
      </c>
      <c r="K12" s="8"/>
      <c r="L12" s="389"/>
      <c r="M12" s="389"/>
      <c r="N12" s="389"/>
      <c r="O12" s="389"/>
      <c r="P12" s="389"/>
      <c r="Q12" s="389"/>
      <c r="R12" s="388"/>
      <c r="S12" s="381"/>
      <c r="T12" s="381"/>
      <c r="U12" s="1"/>
      <c r="V12" s="1"/>
      <c r="W12" s="390"/>
      <c r="X12" s="390"/>
      <c r="Y12" s="390"/>
    </row>
    <row r="13" spans="1:25" ht="13.5" thickTop="1" x14ac:dyDescent="0.2">
      <c r="A13" s="552" t="str">
        <f ca="1">IF(OFFSET('Supplier Details'!J19,0,-1)="","",IF(OFFSET('Supplier Details'!J19,0,2)="","",OFFSET('Supplier Details'!J19,0,-1)))</f>
        <v/>
      </c>
      <c r="B13" s="550" t="str">
        <f ca="1">IF(OFFSET('Supplier Details'!E19,0,7)="",IF(OFFSET('Banking Instructions'!I19,0,2)="","",OFFSET('Banking Instructions'!I19,0,2)),OFFSET('Supplier Details'!E19,0,7))</f>
        <v/>
      </c>
      <c r="C13" s="591" t="str">
        <f ca="1">IF(OFFSET('Supplier Details'!X19,0,5)="",
          IF(OFFSET('Supplier Details'!X19,0,7)="","",OFFSET('Supplier Details'!X19,0,7)),
          IF(OFFSET('Supplier Details'!X19,0,7)="",OFFSET('Supplier Details'!X19,0,5),CONCATENATE(OFFSET('Supplier Details'!X19,0,5),", ",OFFSET('Supplier Details'!X19,0,7))))</f>
        <v/>
      </c>
      <c r="D13" s="592"/>
      <c r="E13" s="550" t="str">
        <f ca="1">IF(OFFSET('Supplier Details'!X19,0,4)="",IF(OFFSET('Banking Instructions'!N19,0,2)="","",OFFSET('Banking Instructions'!N19,0,2)),OFFSET('Supplier Details'!X19,0,4))</f>
        <v/>
      </c>
      <c r="F13" s="591" t="str">
        <f ca="1">IF(AND(OFFSET('Supplier Details'!AV19,0,-8)="",OFFSET('Supplier Details'!AV19,0,-5)="",OFFSET('Supplier Details'!X19,0,-4)=""),"",CONCATENATE(OFFSET('Supplier Details'!AV19,0,-9),OFFSET('Supplier Details'!AV19,0,-8)," - ",OFFSET('Supplier Details'!AV19,0,-5)," - ",OFFSET('Supplier Details'!X19,0,-4)))</f>
        <v/>
      </c>
      <c r="G13" s="593"/>
      <c r="H13" s="592"/>
      <c r="I13" s="591" t="str">
        <f ca="1">IF(OFFSET('Banking Instructions'!AP19,0,-5)="","",OFFSET('Banking Instructions'!AP19,0,-5))</f>
        <v/>
      </c>
      <c r="J13" s="594"/>
      <c r="K13" s="8"/>
      <c r="L13" s="389"/>
      <c r="M13" s="389"/>
      <c r="N13" s="389"/>
      <c r="O13" s="389"/>
      <c r="P13" s="389"/>
      <c r="Q13" s="389"/>
      <c r="R13" s="381"/>
      <c r="S13" s="381"/>
      <c r="T13" s="381"/>
      <c r="U13" s="1"/>
      <c r="V13" s="1"/>
      <c r="W13" s="390" t="str">
        <f t="shared" ca="1" si="0"/>
        <v/>
      </c>
      <c r="X13" s="390" t="str">
        <f t="shared" ca="1" si="1"/>
        <v/>
      </c>
      <c r="Y13" s="390" t="str">
        <f t="shared" ca="1" si="2"/>
        <v/>
      </c>
    </row>
    <row r="14" spans="1:25" ht="13.5" thickBot="1" x14ac:dyDescent="0.25">
      <c r="A14" s="551" t="str">
        <f ca="1">IF(OFFSET('Banking Instructions'!N19,0,3)="",IF(OFFSET('Supplier Details'!X19,0,-2)="","",OFFSET('Supplier Details'!X19,0,-2)),OFFSET('Banking Instructions'!N19,0,3))</f>
        <v/>
      </c>
      <c r="B14" s="547" t="str">
        <f ca="1">IF(OFFSET('Banking Instructions'!U19,0,8)="","",OFFSET('Banking Instructions'!U19,0,8))</f>
        <v/>
      </c>
      <c r="C14" s="547" t="str">
        <f ca="1">IF(OFFSET('Banking Instructions'!U19,0,7)="","",IF(OFFSET('Banking Instructions'!U19,0,7)="IBANISINCORRECT","",OFFSET('Banking Instructions'!U19,0,7)))</f>
        <v/>
      </c>
      <c r="D14" s="547" t="str">
        <f ca="1">IF(OFFSET('Banking Instructions'!U19,0,6)="","",OFFSET('Banking Instructions'!U19,0,6))</f>
        <v/>
      </c>
      <c r="E14" s="547" t="str">
        <f ca="1">IF(OFFSET('Banking Instructions'!U19,0,3)="","",OFFSET('Banking Instructions'!U19,0,3))</f>
        <v/>
      </c>
      <c r="F14" s="547" t="str">
        <f ca="1">IF(OFFSET('Banking Instructions'!U19,0,9)="","",OFFSET('Banking Instructions'!U19,0,9))</f>
        <v/>
      </c>
      <c r="G14" s="547" t="str">
        <f ca="1">IF(OFFSET('Banking Instructions'!U19,0,10)="","",OFFSET('Banking Instructions'!U19,0,10))</f>
        <v/>
      </c>
      <c r="H14" s="547" t="str">
        <f ca="1">IF(AND(OFFSET('Banking Instructions'!U19,0,11)="",OFFSET('Banking Instructions'!U19,0,12)=""),"",CONCATENATE(OFFSET('Banking Instructions'!U19,0,11)," ",OFFSET('Banking Instructions'!U19,0,12)))</f>
        <v/>
      </c>
      <c r="I14" s="547" t="str">
        <f ca="1">IF(OFFSET('Banking Instructions'!AP19,0,-8)="","",OFFSET('Banking Instructions'!AP19,0,-8))</f>
        <v/>
      </c>
      <c r="J14" s="548" t="str">
        <f ca="1">IF(OFFSET('Banking Instructions'!AP19,0,-7)="","",OFFSET('Banking Instructions'!AP19,0,-7))</f>
        <v/>
      </c>
      <c r="K14" s="8"/>
      <c r="L14" s="389"/>
      <c r="M14" s="389"/>
      <c r="N14" s="389"/>
      <c r="O14" s="389"/>
      <c r="P14" s="389"/>
      <c r="Q14" s="389"/>
      <c r="R14" s="381"/>
      <c r="S14" s="381"/>
      <c r="T14" s="381"/>
      <c r="U14" s="1"/>
      <c r="V14" s="1"/>
      <c r="W14" s="390"/>
      <c r="X14" s="390"/>
      <c r="Y14" s="390"/>
    </row>
    <row r="15" spans="1:25" ht="13.5" thickTop="1" x14ac:dyDescent="0.2">
      <c r="A15" s="552" t="str">
        <f ca="1">IF(OFFSET('Supplier Details'!J20,0,-1)="","",IF(OFFSET('Supplier Details'!J20,0,2)="","",OFFSET('Supplier Details'!J20,0,-1)))</f>
        <v/>
      </c>
      <c r="B15" s="550" t="str">
        <f ca="1">IF(OFFSET('Supplier Details'!E20,0,7)="",IF(OFFSET('Banking Instructions'!I20,0,2)="","",OFFSET('Banking Instructions'!I20,0,2)),OFFSET('Supplier Details'!E20,0,7))</f>
        <v/>
      </c>
      <c r="C15" s="591" t="str">
        <f ca="1">IF(OFFSET('Supplier Details'!X20,0,5)="",
          IF(OFFSET('Supplier Details'!X20,0,7)="","",OFFSET('Supplier Details'!X20,0,7)),
          IF(OFFSET('Supplier Details'!X20,0,7)="",OFFSET('Supplier Details'!X20,0,5),CONCATENATE(OFFSET('Supplier Details'!X20,0,5),", ",OFFSET('Supplier Details'!X20,0,7))))</f>
        <v/>
      </c>
      <c r="D15" s="592"/>
      <c r="E15" s="550" t="str">
        <f ca="1">IF(OFFSET('Supplier Details'!X20,0,4)="",IF(OFFSET('Banking Instructions'!N20,0,2)="","",OFFSET('Banking Instructions'!N20,0,2)),OFFSET('Supplier Details'!X20,0,4))</f>
        <v/>
      </c>
      <c r="F15" s="591" t="str">
        <f ca="1">IF(AND(OFFSET('Supplier Details'!AV20,0,-8)="",OFFSET('Supplier Details'!AV20,0,-5)="",OFFSET('Supplier Details'!X20,0,-4)=""),"",CONCATENATE(OFFSET('Supplier Details'!AV20,0,-9),OFFSET('Supplier Details'!AV20,0,-8)," - ",OFFSET('Supplier Details'!AV20,0,-5)," - ",OFFSET('Supplier Details'!X20,0,-4)))</f>
        <v/>
      </c>
      <c r="G15" s="593"/>
      <c r="H15" s="592"/>
      <c r="I15" s="591" t="str">
        <f ca="1">IF(OFFSET('Banking Instructions'!AP20,0,-5)="","",OFFSET('Banking Instructions'!AP20,0,-5))</f>
        <v/>
      </c>
      <c r="J15" s="594"/>
      <c r="K15" s="8"/>
      <c r="L15" s="381"/>
      <c r="M15" s="381"/>
      <c r="N15" s="381"/>
      <c r="O15" s="381"/>
      <c r="P15" s="381"/>
      <c r="Q15" s="381"/>
      <c r="R15" s="381"/>
      <c r="S15" s="381"/>
      <c r="T15" s="381"/>
      <c r="U15" s="1"/>
      <c r="V15" s="1"/>
      <c r="W15" s="390" t="str">
        <f t="shared" ca="1" si="0"/>
        <v/>
      </c>
      <c r="X15" s="390" t="str">
        <f t="shared" ca="1" si="1"/>
        <v/>
      </c>
      <c r="Y15" s="390" t="str">
        <f t="shared" ca="1" si="2"/>
        <v/>
      </c>
    </row>
    <row r="16" spans="1:25" ht="13.5" thickBot="1" x14ac:dyDescent="0.25">
      <c r="A16" s="551" t="str">
        <f ca="1">IF(OFFSET('Banking Instructions'!N20,0,3)="",IF(OFFSET('Supplier Details'!X20,0,-2)="","",OFFSET('Supplier Details'!X20,0,-2)),OFFSET('Banking Instructions'!N20,0,3))</f>
        <v/>
      </c>
      <c r="B16" s="547" t="str">
        <f ca="1">IF(OFFSET('Banking Instructions'!U20,0,8)="","",OFFSET('Banking Instructions'!U20,0,8))</f>
        <v/>
      </c>
      <c r="C16" s="547" t="str">
        <f ca="1">IF(OFFSET('Banking Instructions'!U20,0,7)="","",IF(OFFSET('Banking Instructions'!U20,0,7)="IBANISINCORRECT","",OFFSET('Banking Instructions'!U20,0,7)))</f>
        <v/>
      </c>
      <c r="D16" s="547" t="str">
        <f ca="1">IF(OFFSET('Banking Instructions'!U20,0,6)="","",OFFSET('Banking Instructions'!U20,0,6))</f>
        <v/>
      </c>
      <c r="E16" s="547" t="str">
        <f ca="1">IF(OFFSET('Banking Instructions'!U20,0,3)="","",OFFSET('Banking Instructions'!U20,0,3))</f>
        <v/>
      </c>
      <c r="F16" s="547" t="str">
        <f ca="1">IF(OFFSET('Banking Instructions'!U20,0,9)="","",OFFSET('Banking Instructions'!U20,0,9))</f>
        <v/>
      </c>
      <c r="G16" s="547" t="str">
        <f ca="1">IF(OFFSET('Banking Instructions'!U20,0,10)="","",OFFSET('Banking Instructions'!U20,0,10))</f>
        <v/>
      </c>
      <c r="H16" s="547" t="str">
        <f ca="1">IF(AND(OFFSET('Banking Instructions'!U20,0,11)="",OFFSET('Banking Instructions'!U20,0,12)=""),"",CONCATENATE(OFFSET('Banking Instructions'!U20,0,11)," ",OFFSET('Banking Instructions'!U20,0,12)))</f>
        <v/>
      </c>
      <c r="I16" s="547" t="str">
        <f ca="1">IF(OFFSET('Banking Instructions'!AP20,0,-8)="","",OFFSET('Banking Instructions'!AP20,0,-8))</f>
        <v/>
      </c>
      <c r="J16" s="548" t="str">
        <f ca="1">IF(OFFSET('Banking Instructions'!AP20,0,-7)="","",OFFSET('Banking Instructions'!AP20,0,-7))</f>
        <v/>
      </c>
      <c r="K16" s="8"/>
      <c r="L16" s="381"/>
      <c r="M16" s="381"/>
      <c r="N16" s="381"/>
      <c r="O16" s="381"/>
      <c r="P16" s="381"/>
      <c r="Q16" s="381"/>
      <c r="R16" s="381"/>
      <c r="S16" s="381"/>
      <c r="T16" s="381"/>
      <c r="U16" s="1"/>
      <c r="V16" s="1"/>
      <c r="W16" s="390"/>
      <c r="X16" s="390"/>
      <c r="Y16" s="390"/>
    </row>
    <row r="17" spans="1:25" ht="13.5" thickTop="1" x14ac:dyDescent="0.2">
      <c r="A17" s="552" t="str">
        <f ca="1">IF(OFFSET('Supplier Details'!J21,0,-1)="","",IF(OFFSET('Supplier Details'!J21,0,2)="","",OFFSET('Supplier Details'!J21,0,-1)))</f>
        <v/>
      </c>
      <c r="B17" s="550" t="str">
        <f ca="1">IF(OFFSET('Supplier Details'!E21,0,7)="",IF(OFFSET('Banking Instructions'!I21,0,2)="","",OFFSET('Banking Instructions'!I21,0,2)),OFFSET('Supplier Details'!E21,0,7))</f>
        <v/>
      </c>
      <c r="C17" s="591" t="str">
        <f ca="1">IF(OFFSET('Supplier Details'!X21,0,5)="",
          IF(OFFSET('Supplier Details'!X21,0,7)="","",OFFSET('Supplier Details'!X21,0,7)),
          IF(OFFSET('Supplier Details'!X21,0,7)="",OFFSET('Supplier Details'!X21,0,5),CONCATENATE(OFFSET('Supplier Details'!X21,0,5),", ",OFFSET('Supplier Details'!X21,0,7))))</f>
        <v/>
      </c>
      <c r="D17" s="592"/>
      <c r="E17" s="550" t="str">
        <f ca="1">IF(OFFSET('Supplier Details'!X21,0,4)="",IF(OFFSET('Banking Instructions'!N21,0,2)="","",OFFSET('Banking Instructions'!N21,0,2)),OFFSET('Supplier Details'!X21,0,4))</f>
        <v/>
      </c>
      <c r="F17" s="591" t="str">
        <f ca="1">IF(AND(OFFSET('Supplier Details'!AV21,0,-8)="",OFFSET('Supplier Details'!AV21,0,-5)="",OFFSET('Supplier Details'!X21,0,-4)=""),"",CONCATENATE(OFFSET('Supplier Details'!AV21,0,-9),OFFSET('Supplier Details'!AV21,0,-8)," - ",OFFSET('Supplier Details'!AV21,0,-5)," - ",OFFSET('Supplier Details'!X21,0,-4)))</f>
        <v/>
      </c>
      <c r="G17" s="593"/>
      <c r="H17" s="592"/>
      <c r="I17" s="591" t="str">
        <f ca="1">IF(OFFSET('Banking Instructions'!AP21,0,-5)="","",OFFSET('Banking Instructions'!AP21,0,-5))</f>
        <v/>
      </c>
      <c r="J17" s="594"/>
      <c r="K17" s="8"/>
      <c r="L17" s="381"/>
      <c r="M17" s="381"/>
      <c r="N17" s="381"/>
      <c r="O17" s="381"/>
      <c r="P17" s="381"/>
      <c r="Q17" s="381"/>
      <c r="R17" s="381"/>
      <c r="S17" s="381"/>
      <c r="T17" s="381"/>
      <c r="U17" s="1"/>
      <c r="V17" s="1"/>
      <c r="W17" s="390" t="str">
        <f t="shared" ca="1" si="0"/>
        <v/>
      </c>
      <c r="X17" s="390" t="str">
        <f t="shared" ca="1" si="1"/>
        <v/>
      </c>
      <c r="Y17" s="390" t="str">
        <f t="shared" ca="1" si="2"/>
        <v/>
      </c>
    </row>
    <row r="18" spans="1:25" ht="13.5" thickBot="1" x14ac:dyDescent="0.25">
      <c r="A18" s="551" t="str">
        <f ca="1">IF(OFFSET('Banking Instructions'!N21,0,3)="",IF(OFFSET('Supplier Details'!X21,0,-2)="","",OFFSET('Supplier Details'!X21,0,-2)),OFFSET('Banking Instructions'!N21,0,3))</f>
        <v/>
      </c>
      <c r="B18" s="547" t="str">
        <f ca="1">IF(OFFSET('Banking Instructions'!U21,0,8)="","",OFFSET('Banking Instructions'!U21,0,8))</f>
        <v/>
      </c>
      <c r="C18" s="547" t="str">
        <f ca="1">IF(OFFSET('Banking Instructions'!U21,0,7)="","",IF(OFFSET('Banking Instructions'!U21,0,7)="IBANISINCORRECT","",OFFSET('Banking Instructions'!U21,0,7)))</f>
        <v/>
      </c>
      <c r="D18" s="547" t="str">
        <f ca="1">IF(OFFSET('Banking Instructions'!U21,0,6)="","",OFFSET('Banking Instructions'!U21,0,6))</f>
        <v/>
      </c>
      <c r="E18" s="547" t="str">
        <f ca="1">IF(OFFSET('Banking Instructions'!U21,0,3)="","",OFFSET('Banking Instructions'!U21,0,3))</f>
        <v/>
      </c>
      <c r="F18" s="547" t="str">
        <f ca="1">IF(OFFSET('Banking Instructions'!U21,0,9)="","",OFFSET('Banking Instructions'!U21,0,9))</f>
        <v/>
      </c>
      <c r="G18" s="547" t="str">
        <f ca="1">IF(OFFSET('Banking Instructions'!U21,0,10)="","",OFFSET('Banking Instructions'!U21,0,10))</f>
        <v/>
      </c>
      <c r="H18" s="547" t="str">
        <f ca="1">IF(AND(OFFSET('Banking Instructions'!U21,0,11)="",OFFSET('Banking Instructions'!U21,0,12)=""),"",CONCATENATE(OFFSET('Banking Instructions'!U21,0,11)," ",OFFSET('Banking Instructions'!U21,0,12)))</f>
        <v/>
      </c>
      <c r="I18" s="547" t="str">
        <f ca="1">IF(OFFSET('Banking Instructions'!AP21,0,-8)="","",OFFSET('Banking Instructions'!AP21,0,-8))</f>
        <v/>
      </c>
      <c r="J18" s="548" t="str">
        <f ca="1">IF(OFFSET('Banking Instructions'!AP21,0,-7)="","",OFFSET('Banking Instructions'!AP21,0,-7))</f>
        <v/>
      </c>
      <c r="K18" s="8"/>
      <c r="L18" s="381"/>
      <c r="M18" s="381"/>
      <c r="N18" s="381"/>
      <c r="O18" s="381"/>
      <c r="P18" s="381"/>
      <c r="Q18" s="381"/>
      <c r="R18" s="381"/>
      <c r="S18" s="381"/>
      <c r="T18" s="381"/>
      <c r="U18" s="1"/>
      <c r="V18" s="1"/>
      <c r="W18" s="390"/>
      <c r="X18" s="390"/>
      <c r="Y18" s="390"/>
    </row>
    <row r="19" spans="1:25" ht="13.5" thickTop="1" x14ac:dyDescent="0.2">
      <c r="A19" s="552" t="str">
        <f ca="1">IF(OFFSET('Supplier Details'!J22,0,-1)="","",IF(OFFSET('Supplier Details'!J22,0,2)="","",OFFSET('Supplier Details'!J22,0,-1)))</f>
        <v/>
      </c>
      <c r="B19" s="550" t="str">
        <f ca="1">IF(OFFSET('Supplier Details'!E22,0,7)="",IF(OFFSET('Banking Instructions'!I22,0,2)="","",OFFSET('Banking Instructions'!I22,0,2)),OFFSET('Supplier Details'!E22,0,7))</f>
        <v/>
      </c>
      <c r="C19" s="591" t="str">
        <f ca="1">IF(OFFSET('Supplier Details'!X22,0,5)="",
          IF(OFFSET('Supplier Details'!X22,0,7)="","",OFFSET('Supplier Details'!X22,0,7)),
          IF(OFFSET('Supplier Details'!X22,0,7)="",OFFSET('Supplier Details'!X22,0,5),CONCATENATE(OFFSET('Supplier Details'!X22,0,5),", ",OFFSET('Supplier Details'!X22,0,7))))</f>
        <v/>
      </c>
      <c r="D19" s="592"/>
      <c r="E19" s="550" t="str">
        <f ca="1">IF(OFFSET('Supplier Details'!X22,0,4)="",IF(OFFSET('Banking Instructions'!N22,0,2)="","",OFFSET('Banking Instructions'!N22,0,2)),OFFSET('Supplier Details'!X22,0,4))</f>
        <v/>
      </c>
      <c r="F19" s="591" t="str">
        <f ca="1">IF(AND(OFFSET('Supplier Details'!AV22,0,-8)="",OFFSET('Supplier Details'!AV22,0,-5)="",OFFSET('Supplier Details'!X22,0,-4)=""),"",CONCATENATE(OFFSET('Supplier Details'!AV22,0,-9),OFFSET('Supplier Details'!AV22,0,-8)," - ",OFFSET('Supplier Details'!AV22,0,-5)," - ",OFFSET('Supplier Details'!X22,0,-4)))</f>
        <v/>
      </c>
      <c r="G19" s="593"/>
      <c r="H19" s="592"/>
      <c r="I19" s="591" t="str">
        <f ca="1">IF(OFFSET('Banking Instructions'!AP22,0,-5)="","",OFFSET('Banking Instructions'!AP22,0,-5))</f>
        <v/>
      </c>
      <c r="J19" s="594"/>
      <c r="K19" s="8"/>
      <c r="L19" s="381"/>
      <c r="M19" s="381"/>
      <c r="N19" s="381"/>
      <c r="O19" s="381"/>
      <c r="P19" s="381"/>
      <c r="Q19" s="381"/>
      <c r="R19" s="381"/>
      <c r="S19" s="381"/>
      <c r="T19" s="381"/>
      <c r="U19" s="1"/>
      <c r="V19" s="1"/>
      <c r="W19" s="390" t="str">
        <f t="shared" ca="1" si="0"/>
        <v/>
      </c>
      <c r="X19" s="390" t="str">
        <f t="shared" ca="1" si="1"/>
        <v/>
      </c>
      <c r="Y19" s="390" t="str">
        <f t="shared" ca="1" si="2"/>
        <v/>
      </c>
    </row>
    <row r="20" spans="1:25" ht="13.5" thickBot="1" x14ac:dyDescent="0.25">
      <c r="A20" s="551" t="str">
        <f ca="1">IF(OFFSET('Banking Instructions'!N22,0,3)="",IF(OFFSET('Supplier Details'!X22,0,-2)="","",OFFSET('Supplier Details'!X22,0,-2)),OFFSET('Banking Instructions'!N22,0,3))</f>
        <v/>
      </c>
      <c r="B20" s="547" t="str">
        <f ca="1">IF(OFFSET('Banking Instructions'!U22,0,8)="","",OFFSET('Banking Instructions'!U22,0,8))</f>
        <v/>
      </c>
      <c r="C20" s="547" t="str">
        <f ca="1">IF(OFFSET('Banking Instructions'!U22,0,7)="","",IF(OFFSET('Banking Instructions'!U22,0,7)="IBANISINCORRECT","",OFFSET('Banking Instructions'!U22,0,7)))</f>
        <v/>
      </c>
      <c r="D20" s="547" t="str">
        <f ca="1">IF(OFFSET('Banking Instructions'!U22,0,6)="","",OFFSET('Banking Instructions'!U22,0,6))</f>
        <v/>
      </c>
      <c r="E20" s="547" t="str">
        <f ca="1">IF(OFFSET('Banking Instructions'!U22,0,3)="","",OFFSET('Banking Instructions'!U22,0,3))</f>
        <v/>
      </c>
      <c r="F20" s="547" t="str">
        <f ca="1">IF(OFFSET('Banking Instructions'!U22,0,9)="","",OFFSET('Banking Instructions'!U22,0,9))</f>
        <v/>
      </c>
      <c r="G20" s="547" t="str">
        <f ca="1">IF(OFFSET('Banking Instructions'!U22,0,10)="","",OFFSET('Banking Instructions'!U22,0,10))</f>
        <v/>
      </c>
      <c r="H20" s="547" t="str">
        <f ca="1">IF(AND(OFFSET('Banking Instructions'!U22,0,11)="",OFFSET('Banking Instructions'!U22,0,12)=""),"",CONCATENATE(OFFSET('Banking Instructions'!U22,0,11)," ",OFFSET('Banking Instructions'!U22,0,12)))</f>
        <v/>
      </c>
      <c r="I20" s="547" t="str">
        <f ca="1">IF(OFFSET('Banking Instructions'!AP22,0,-8)="","",OFFSET('Banking Instructions'!AP22,0,-8))</f>
        <v/>
      </c>
      <c r="J20" s="548" t="str">
        <f ca="1">IF(OFFSET('Banking Instructions'!AP22,0,-7)="","",OFFSET('Banking Instructions'!AP22,0,-7))</f>
        <v/>
      </c>
      <c r="K20" s="8"/>
      <c r="L20" s="381"/>
      <c r="M20" s="381"/>
      <c r="N20" s="381"/>
      <c r="O20" s="381"/>
      <c r="P20" s="381"/>
      <c r="Q20" s="381"/>
      <c r="R20" s="381"/>
      <c r="S20" s="381"/>
      <c r="T20" s="381"/>
      <c r="U20" s="1"/>
      <c r="V20" s="1"/>
      <c r="W20" s="390"/>
      <c r="X20" s="390"/>
      <c r="Y20" s="390"/>
    </row>
    <row r="21" spans="1:25" ht="13.5" thickTop="1" x14ac:dyDescent="0.2">
      <c r="A21" s="552" t="str">
        <f ca="1">IF(OFFSET('Supplier Details'!J23,0,-1)="","",IF(OFFSET('Supplier Details'!J23,0,2)="","",OFFSET('Supplier Details'!J23,0,-1)))</f>
        <v/>
      </c>
      <c r="B21" s="550" t="str">
        <f ca="1">IF(OFFSET('Supplier Details'!E23,0,7)="",IF(OFFSET('Banking Instructions'!I23,0,2)="","",OFFSET('Banking Instructions'!I23,0,2)),OFFSET('Supplier Details'!E23,0,7))</f>
        <v/>
      </c>
      <c r="C21" s="591" t="str">
        <f ca="1">IF(OFFSET('Supplier Details'!X23,0,5)="",
          IF(OFFSET('Supplier Details'!X23,0,7)="","",OFFSET('Supplier Details'!X23,0,7)),
          IF(OFFSET('Supplier Details'!X23,0,7)="",OFFSET('Supplier Details'!X23,0,5),CONCATENATE(OFFSET('Supplier Details'!X23,0,5),", ",OFFSET('Supplier Details'!X23,0,7))))</f>
        <v/>
      </c>
      <c r="D21" s="592"/>
      <c r="E21" s="550" t="str">
        <f ca="1">IF(OFFSET('Supplier Details'!X23,0,4)="",IF(OFFSET('Banking Instructions'!N23,0,2)="","",OFFSET('Banking Instructions'!N23,0,2)),OFFSET('Supplier Details'!X23,0,4))</f>
        <v/>
      </c>
      <c r="F21" s="591" t="str">
        <f ca="1">IF(AND(OFFSET('Supplier Details'!AV23,0,-8)="",OFFSET('Supplier Details'!AV23,0,-5)="",OFFSET('Supplier Details'!X23,0,-4)=""),"",CONCATENATE(OFFSET('Supplier Details'!AV23,0,-9),OFFSET('Supplier Details'!AV23,0,-8)," - ",OFFSET('Supplier Details'!AV23,0,-5)," - ",OFFSET('Supplier Details'!X23,0,-4)))</f>
        <v/>
      </c>
      <c r="G21" s="593"/>
      <c r="H21" s="592"/>
      <c r="I21" s="591" t="str">
        <f ca="1">IF(OFFSET('Banking Instructions'!AP23,0,-5)="","",OFFSET('Banking Instructions'!AP23,0,-5))</f>
        <v/>
      </c>
      <c r="J21" s="594"/>
      <c r="K21" s="8"/>
      <c r="L21" s="381"/>
      <c r="M21" s="381"/>
      <c r="N21" s="381"/>
      <c r="O21" s="381"/>
      <c r="P21" s="381"/>
      <c r="Q21" s="381"/>
      <c r="R21" s="381"/>
      <c r="S21" s="381"/>
      <c r="T21" s="381"/>
      <c r="U21" s="1"/>
      <c r="V21" s="1"/>
      <c r="W21" s="390" t="str">
        <f t="shared" ca="1" si="0"/>
        <v/>
      </c>
      <c r="X21" s="390" t="str">
        <f t="shared" ca="1" si="1"/>
        <v/>
      </c>
      <c r="Y21" s="390" t="str">
        <f t="shared" ca="1" si="2"/>
        <v/>
      </c>
    </row>
    <row r="22" spans="1:25" ht="13.5" thickBot="1" x14ac:dyDescent="0.25">
      <c r="A22" s="551" t="str">
        <f ca="1">IF(OFFSET('Banking Instructions'!N23,0,3)="",IF(OFFSET('Supplier Details'!X23,0,-2)="","",OFFSET('Supplier Details'!X23,0,-2)),OFFSET('Banking Instructions'!N23,0,3))</f>
        <v/>
      </c>
      <c r="B22" s="547" t="str">
        <f ca="1">IF(OFFSET('Banking Instructions'!U23,0,8)="","",OFFSET('Banking Instructions'!U23,0,8))</f>
        <v/>
      </c>
      <c r="C22" s="547" t="str">
        <f ca="1">IF(OFFSET('Banking Instructions'!U23,0,7)="","",IF(OFFSET('Banking Instructions'!U23,0,7)="IBANISINCORRECT","",OFFSET('Banking Instructions'!U23,0,7)))</f>
        <v/>
      </c>
      <c r="D22" s="547" t="str">
        <f ca="1">IF(OFFSET('Banking Instructions'!U23,0,6)="","",OFFSET('Banking Instructions'!U23,0,6))</f>
        <v/>
      </c>
      <c r="E22" s="547" t="str">
        <f ca="1">IF(OFFSET('Banking Instructions'!U23,0,3)="","",OFFSET('Banking Instructions'!U23,0,3))</f>
        <v/>
      </c>
      <c r="F22" s="547" t="str">
        <f ca="1">IF(OFFSET('Banking Instructions'!U23,0,9)="","",OFFSET('Banking Instructions'!U23,0,9))</f>
        <v/>
      </c>
      <c r="G22" s="547" t="str">
        <f ca="1">IF(OFFSET('Banking Instructions'!U23,0,10)="","",OFFSET('Banking Instructions'!U23,0,10))</f>
        <v/>
      </c>
      <c r="H22" s="547" t="str">
        <f ca="1">IF(AND(OFFSET('Banking Instructions'!U23,0,11)="",OFFSET('Banking Instructions'!U23,0,12)=""),"",CONCATENATE(OFFSET('Banking Instructions'!U23,0,11)," ",OFFSET('Banking Instructions'!U23,0,12)))</f>
        <v/>
      </c>
      <c r="I22" s="547" t="str">
        <f ca="1">IF(OFFSET('Banking Instructions'!AP23,0,-8)="","",OFFSET('Banking Instructions'!AP23,0,-8))</f>
        <v/>
      </c>
      <c r="J22" s="548" t="str">
        <f ca="1">IF(OFFSET('Banking Instructions'!AP23,0,-7)="","",OFFSET('Banking Instructions'!AP23,0,-7))</f>
        <v/>
      </c>
      <c r="K22" s="8"/>
      <c r="L22" s="381"/>
      <c r="M22" s="381"/>
      <c r="N22" s="381"/>
      <c r="O22" s="381"/>
      <c r="P22" s="381"/>
      <c r="Q22" s="381"/>
      <c r="R22" s="381"/>
      <c r="S22" s="381"/>
      <c r="T22" s="381"/>
      <c r="U22" s="1"/>
      <c r="V22" s="1"/>
      <c r="W22" s="390"/>
      <c r="X22" s="390"/>
      <c r="Y22" s="390"/>
    </row>
    <row r="23" spans="1:25" ht="13.5" thickTop="1" x14ac:dyDescent="0.2">
      <c r="A23" s="552" t="str">
        <f ca="1">IF(OFFSET('Supplier Details'!J24,0,-1)="","",IF(OFFSET('Supplier Details'!J24,0,2)="","",OFFSET('Supplier Details'!J24,0,-1)))</f>
        <v/>
      </c>
      <c r="B23" s="550" t="str">
        <f ca="1">IF(OFFSET('Supplier Details'!E24,0,7)="",IF(OFFSET('Banking Instructions'!I24,0,2)="","",OFFSET('Banking Instructions'!I24,0,2)),OFFSET('Supplier Details'!E24,0,7))</f>
        <v/>
      </c>
      <c r="C23" s="591" t="str">
        <f ca="1">IF(OFFSET('Supplier Details'!X24,0,5)="",
          IF(OFFSET('Supplier Details'!X24,0,7)="","",OFFSET('Supplier Details'!X24,0,7)),
          IF(OFFSET('Supplier Details'!X24,0,7)="",OFFSET('Supplier Details'!X24,0,5),CONCATENATE(OFFSET('Supplier Details'!X24,0,5),", ",OFFSET('Supplier Details'!X24,0,7))))</f>
        <v/>
      </c>
      <c r="D23" s="592"/>
      <c r="E23" s="550" t="str">
        <f ca="1">IF(OFFSET('Supplier Details'!X24,0,4)="",IF(OFFSET('Banking Instructions'!N24,0,2)="","",OFFSET('Banking Instructions'!N24,0,2)),OFFSET('Supplier Details'!X24,0,4))</f>
        <v/>
      </c>
      <c r="F23" s="591" t="str">
        <f ca="1">IF(AND(OFFSET('Supplier Details'!AV24,0,-8)="",OFFSET('Supplier Details'!AV24,0,-5)="",OFFSET('Supplier Details'!X24,0,-4)=""),"",CONCATENATE(OFFSET('Supplier Details'!AV24,0,-9),OFFSET('Supplier Details'!AV24,0,-8)," - ",OFFSET('Supplier Details'!AV24,0,-5)," - ",OFFSET('Supplier Details'!X24,0,-4)))</f>
        <v/>
      </c>
      <c r="G23" s="593"/>
      <c r="H23" s="592"/>
      <c r="I23" s="591" t="str">
        <f ca="1">IF(OFFSET('Banking Instructions'!AP24,0,-5)="","",OFFSET('Banking Instructions'!AP24,0,-5))</f>
        <v/>
      </c>
      <c r="J23" s="594"/>
      <c r="K23" s="8"/>
      <c r="L23" s="381"/>
      <c r="M23" s="381"/>
      <c r="N23" s="381"/>
      <c r="O23" s="381"/>
      <c r="P23" s="381"/>
      <c r="Q23" s="381"/>
      <c r="R23" s="381"/>
      <c r="S23" s="381"/>
      <c r="T23" s="381"/>
      <c r="U23" s="1"/>
      <c r="V23" s="1"/>
      <c r="W23" s="390" t="str">
        <f t="shared" ca="1" si="0"/>
        <v/>
      </c>
      <c r="X23" s="390" t="str">
        <f t="shared" ca="1" si="1"/>
        <v/>
      </c>
      <c r="Y23" s="390" t="str">
        <f t="shared" ca="1" si="2"/>
        <v/>
      </c>
    </row>
    <row r="24" spans="1:25" x14ac:dyDescent="0.2">
      <c r="A24" s="546" t="str">
        <f ca="1">IF(OFFSET('Banking Instructions'!N24,0,3)="",IF(OFFSET('Supplier Details'!X24,0,-2)="","",OFFSET('Supplier Details'!X24,0,-2)),OFFSET('Banking Instructions'!N24,0,3))</f>
        <v/>
      </c>
      <c r="B24" s="553" t="str">
        <f ca="1">IF(OFFSET('Banking Instructions'!U24,0,8)="","",OFFSET('Banking Instructions'!U24,0,8))</f>
        <v/>
      </c>
      <c r="C24" s="553" t="str">
        <f ca="1">IF(OFFSET('Banking Instructions'!U24,0,7)="","",IF(OFFSET('Banking Instructions'!U24,0,7)="IBANISINCORRECT","",OFFSET('Banking Instructions'!U24,0,7)))</f>
        <v/>
      </c>
      <c r="D24" s="553" t="str">
        <f ca="1">IF(OFFSET('Banking Instructions'!U24,0,6)="","",OFFSET('Banking Instructions'!U24,0,6))</f>
        <v/>
      </c>
      <c r="E24" s="553" t="str">
        <f ca="1">IF(OFFSET('Banking Instructions'!U24,0,3)="","",OFFSET('Banking Instructions'!U24,0,3))</f>
        <v/>
      </c>
      <c r="F24" s="553" t="str">
        <f ca="1">IF(OFFSET('Banking Instructions'!U24,0,9)="","",OFFSET('Banking Instructions'!U24,0,9))</f>
        <v/>
      </c>
      <c r="G24" s="553" t="str">
        <f ca="1">IF(OFFSET('Banking Instructions'!U24,0,10)="","",OFFSET('Banking Instructions'!U24,0,10))</f>
        <v/>
      </c>
      <c r="H24" s="553" t="str">
        <f ca="1">IF(AND(OFFSET('Banking Instructions'!U24,0,11)="",OFFSET('Banking Instructions'!U24,0,12)=""),"",CONCATENATE(OFFSET('Banking Instructions'!U24,0,11)," ",OFFSET('Banking Instructions'!U24,0,12)))</f>
        <v/>
      </c>
      <c r="I24" s="553" t="str">
        <f ca="1">IF(OFFSET('Banking Instructions'!AP24,0,-8)="","",OFFSET('Banking Instructions'!AP24,0,-8))</f>
        <v/>
      </c>
      <c r="J24" s="554" t="str">
        <f ca="1">IF(OFFSET('Banking Instructions'!AP24,0,-7)="","",OFFSET('Banking Instructions'!AP24,0,-7))</f>
        <v/>
      </c>
      <c r="K24" s="8"/>
      <c r="L24" s="595" t="s">
        <v>382</v>
      </c>
      <c r="M24" s="595"/>
      <c r="N24" s="595"/>
      <c r="O24" s="595"/>
      <c r="P24" s="595"/>
      <c r="Q24" s="595"/>
      <c r="R24" s="595"/>
      <c r="S24" s="595"/>
      <c r="T24" s="381"/>
      <c r="U24" s="1"/>
      <c r="V24" s="1"/>
      <c r="W24" s="390"/>
      <c r="X24" s="390"/>
      <c r="Y24" s="390"/>
    </row>
    <row r="25" spans="1:25" ht="13.5" customHeight="1" x14ac:dyDescent="0.2">
      <c r="A25" s="596" t="s">
        <v>383</v>
      </c>
      <c r="B25" s="597"/>
      <c r="C25" s="597"/>
      <c r="D25" s="597"/>
      <c r="E25" s="597"/>
      <c r="F25" s="597"/>
      <c r="G25" s="597"/>
      <c r="H25" s="597"/>
      <c r="I25" s="597"/>
      <c r="J25" s="598"/>
      <c r="K25" s="381"/>
      <c r="L25" s="595"/>
      <c r="M25" s="595"/>
      <c r="N25" s="595"/>
      <c r="O25" s="595"/>
      <c r="P25" s="595"/>
      <c r="Q25" s="595"/>
      <c r="R25" s="595"/>
      <c r="S25" s="595"/>
      <c r="T25" s="381"/>
      <c r="U25" s="1"/>
      <c r="V25" s="1"/>
    </row>
    <row r="26" spans="1:25" ht="12.75" customHeight="1" x14ac:dyDescent="0.2">
      <c r="A26" s="599" t="s">
        <v>384</v>
      </c>
      <c r="B26" s="601"/>
      <c r="C26" s="602"/>
      <c r="D26" s="605" t="s">
        <v>385</v>
      </c>
      <c r="E26" s="605"/>
      <c r="F26" s="605"/>
      <c r="G26" s="607" t="s">
        <v>386</v>
      </c>
      <c r="H26" s="609"/>
      <c r="I26" s="609"/>
      <c r="J26" s="610"/>
      <c r="K26" s="381"/>
      <c r="L26" s="381"/>
      <c r="M26" s="381"/>
      <c r="N26" s="381"/>
      <c r="O26" s="381"/>
      <c r="P26" s="381"/>
      <c r="Q26" s="381"/>
      <c r="R26" s="381"/>
      <c r="S26" s="381"/>
      <c r="T26" s="381"/>
      <c r="U26" s="1"/>
      <c r="V26" s="1"/>
    </row>
    <row r="27" spans="1:25" ht="13.5" customHeight="1" thickBot="1" x14ac:dyDescent="0.25">
      <c r="A27" s="600"/>
      <c r="B27" s="603"/>
      <c r="C27" s="604"/>
      <c r="D27" s="606"/>
      <c r="E27" s="606"/>
      <c r="F27" s="606"/>
      <c r="G27" s="608"/>
      <c r="H27" s="611"/>
      <c r="I27" s="611"/>
      <c r="J27" s="612"/>
      <c r="K27" s="381"/>
      <c r="L27" s="381"/>
      <c r="M27" s="381"/>
      <c r="N27" s="381"/>
      <c r="O27" s="381"/>
      <c r="P27" s="381"/>
      <c r="Q27" s="381"/>
      <c r="R27" s="381"/>
      <c r="S27" s="381"/>
      <c r="T27" s="381"/>
      <c r="U27" s="1"/>
      <c r="V27" s="1"/>
    </row>
    <row r="28" spans="1:25" ht="13.5" thickTop="1" x14ac:dyDescent="0.2">
      <c r="A28" s="400" t="str">
        <f ca="1">IF(OFFSET('Supplier Details'!J25,0,-1)="","",IF(OFFSET('Supplier Details'!J25,0,2)="","",OFFSET('Supplier Details'!J25,0,-1)))</f>
        <v/>
      </c>
      <c r="B28" s="398" t="str">
        <f ca="1">IF(OFFSET('Supplier Details'!E25,0,7)="",IF(OFFSET('Banking Instructions'!I25,0,2)="","",OFFSET('Banking Instructions'!I25,0,2)),OFFSET('Supplier Details'!E25,0,7))</f>
        <v/>
      </c>
      <c r="C28" s="587" t="str">
        <f ca="1">IF(OFFSET('Supplier Details'!X25,0,5)="",
          IF(OFFSET('Supplier Details'!X25,0,7)="","",OFFSET('Supplier Details'!X25,0,7)),
          IF(OFFSET('Supplier Details'!X25,0,7)="",OFFSET('Supplier Details'!X25,0,5),CONCATENATE(OFFSET('Supplier Details'!X25,0,5),", ",OFFSET('Supplier Details'!X25,0,7))))</f>
        <v/>
      </c>
      <c r="D28" s="588"/>
      <c r="E28" s="398" t="str">
        <f ca="1">IF(OFFSET('Supplier Details'!X25,0,4)="",IF(OFFSET('Banking Instructions'!N25,0,2)="","",OFFSET('Banking Instructions'!N25,0,2)),OFFSET('Supplier Details'!X25,0,4))</f>
        <v/>
      </c>
      <c r="F28" s="587" t="str">
        <f ca="1">IF(AND(OFFSET('Supplier Details'!AV25,0,-8)="",OFFSET('Supplier Details'!AV25,0,-5)="",OFFSET('Supplier Details'!X25,0,-4)=""),"",CONCATENATE(OFFSET('Supplier Details'!AV25,0,-9),OFFSET('Supplier Details'!AV25,0,-8)," - ",OFFSET('Supplier Details'!AV25,0,-5)," - ",OFFSET('Supplier Details'!X25,0,-4)))</f>
        <v/>
      </c>
      <c r="G28" s="589"/>
      <c r="H28" s="588"/>
      <c r="I28" s="587" t="str">
        <f ca="1">IF(OFFSET('Banking Instructions'!AP25,0,-5)="","",OFFSET('Banking Instructions'!AP25,0,-5))</f>
        <v/>
      </c>
      <c r="J28" s="590"/>
      <c r="K28" s="381"/>
      <c r="L28" s="403" t="s">
        <v>387</v>
      </c>
      <c r="M28" s="381"/>
      <c r="N28" s="381"/>
      <c r="O28" s="381"/>
      <c r="P28" s="381"/>
      <c r="Q28" s="381"/>
      <c r="R28" s="381"/>
      <c r="S28" s="381"/>
      <c r="T28" s="381"/>
      <c r="U28" s="1"/>
      <c r="V28" s="1"/>
    </row>
    <row r="29" spans="1:25" ht="13.5" thickBot="1" x14ac:dyDescent="0.25">
      <c r="A29" s="399" t="str">
        <f ca="1">IF(OFFSET('Banking Instructions'!N25,0,3)="",IF(OFFSET('Supplier Details'!X25,0,-2)="","",OFFSET('Supplier Details'!X25,0,-2)),OFFSET('Banking Instructions'!N25,0,3))</f>
        <v/>
      </c>
      <c r="B29" s="391" t="str">
        <f ca="1">IF(OFFSET('Banking Instructions'!U25,0,8)="","",OFFSET('Banking Instructions'!U25,0,8))</f>
        <v/>
      </c>
      <c r="C29" s="391" t="str">
        <f ca="1">IF(OFFSET('Banking Instructions'!U25,0,7)="","",IF(OFFSET('Banking Instructions'!U25,0,7)="IBANISINCORRECT","",OFFSET('Banking Instructions'!U25,0,7)))</f>
        <v/>
      </c>
      <c r="D29" s="391" t="str">
        <f ca="1">IF(OFFSET('Banking Instructions'!U25,0,6)="","",OFFSET('Banking Instructions'!U25,0,6))</f>
        <v/>
      </c>
      <c r="E29" s="391" t="str">
        <f ca="1">IF(OFFSET('Banking Instructions'!U25,0,3)="","",OFFSET('Banking Instructions'!U25,0,3))</f>
        <v/>
      </c>
      <c r="F29" s="391" t="str">
        <f ca="1">IF(OFFSET('Banking Instructions'!U25,0,9)="","",OFFSET('Banking Instructions'!U25,0,9))</f>
        <v/>
      </c>
      <c r="G29" s="391" t="str">
        <f ca="1">IF(OFFSET('Banking Instructions'!U25,0,10)="","",OFFSET('Banking Instructions'!U25,0,10))</f>
        <v/>
      </c>
      <c r="H29" s="391" t="str">
        <f ca="1">IF(AND(OFFSET('Banking Instructions'!U25,0,11)="",OFFSET('Banking Instructions'!U25,0,12)=""),"",CONCATENATE(OFFSET('Banking Instructions'!U25,0,11)," ",OFFSET('Banking Instructions'!U25,0,12)))</f>
        <v/>
      </c>
      <c r="I29" s="391" t="str">
        <f ca="1">IF(OFFSET('Banking Instructions'!AP25,0,-8)="","",OFFSET('Banking Instructions'!AP25,0,-8))</f>
        <v/>
      </c>
      <c r="J29" s="392" t="str">
        <f ca="1">IF(OFFSET('Banking Instructions'!AP25,0,-7)="","",OFFSET('Banking Instructions'!AP25,0,-7))</f>
        <v/>
      </c>
    </row>
    <row r="30" spans="1:25" ht="13.5" thickTop="1" x14ac:dyDescent="0.2">
      <c r="A30" s="400" t="str">
        <f ca="1">IF(OFFSET('Supplier Details'!J26,0,-1)="","",IF(OFFSET('Supplier Details'!J26,0,2)="","",OFFSET('Supplier Details'!J26,0,-1)))</f>
        <v/>
      </c>
      <c r="B30" s="398" t="str">
        <f ca="1">IF(OFFSET('Supplier Details'!E26,0,7)="",IF(OFFSET('Banking Instructions'!I26,0,2)="","",OFFSET('Banking Instructions'!I26,0,2)),OFFSET('Supplier Details'!E26,0,7))</f>
        <v/>
      </c>
      <c r="C30" s="587" t="str">
        <f ca="1">IF(OFFSET('Supplier Details'!X26,0,5)="",
          IF(OFFSET('Supplier Details'!X26,0,7)="","",OFFSET('Supplier Details'!X26,0,7)),
          IF(OFFSET('Supplier Details'!X26,0,7)="",OFFSET('Supplier Details'!X26,0,5),CONCATENATE(OFFSET('Supplier Details'!X26,0,5),", ",OFFSET('Supplier Details'!X26,0,7))))</f>
        <v/>
      </c>
      <c r="D30" s="588"/>
      <c r="E30" s="398" t="str">
        <f ca="1">IF(OFFSET('Supplier Details'!X26,0,4)="",IF(OFFSET('Banking Instructions'!N26,0,2)="","",OFFSET('Banking Instructions'!N26,0,2)),OFFSET('Supplier Details'!X26,0,4))</f>
        <v/>
      </c>
      <c r="F30" s="587" t="str">
        <f ca="1">IF(AND(OFFSET('Supplier Details'!AV26,0,-8)="",OFFSET('Supplier Details'!AV26,0,-5)="",OFFSET('Supplier Details'!X26,0,-4)=""),"",CONCATENATE(OFFSET('Supplier Details'!AV26,0,-9),OFFSET('Supplier Details'!AV26,0,-8)," - ",OFFSET('Supplier Details'!AV26,0,-5)," - ",OFFSET('Supplier Details'!X26,0,-4)))</f>
        <v/>
      </c>
      <c r="G30" s="589"/>
      <c r="H30" s="588"/>
      <c r="I30" s="587" t="str">
        <f ca="1">IF(OFFSET('Banking Instructions'!AP26,0,-5)="","",OFFSET('Banking Instructions'!AP26,0,-5))</f>
        <v/>
      </c>
      <c r="J30" s="590"/>
    </row>
    <row r="31" spans="1:25" ht="13.5" thickBot="1" x14ac:dyDescent="0.25">
      <c r="A31" s="399" t="str">
        <f ca="1">IF(OFFSET('Banking Instructions'!N26,0,3)="",IF(OFFSET('Supplier Details'!X26,0,-2)="","",OFFSET('Supplier Details'!X26,0,-2)),OFFSET('Banking Instructions'!N26,0,3))</f>
        <v/>
      </c>
      <c r="B31" s="391" t="str">
        <f ca="1">IF(OFFSET('Banking Instructions'!U26,0,8)="","",OFFSET('Banking Instructions'!U26,0,8))</f>
        <v/>
      </c>
      <c r="C31" s="391" t="str">
        <f ca="1">IF(OFFSET('Banking Instructions'!U26,0,7)="","",IF(OFFSET('Banking Instructions'!U26,0,7)="IBANISINCORRECT","",OFFSET('Banking Instructions'!U26,0,7)))</f>
        <v/>
      </c>
      <c r="D31" s="391" t="str">
        <f ca="1">IF(OFFSET('Banking Instructions'!U26,0,6)="","",OFFSET('Banking Instructions'!U26,0,6))</f>
        <v/>
      </c>
      <c r="E31" s="391" t="str">
        <f ca="1">IF(OFFSET('Banking Instructions'!U26,0,3)="","",OFFSET('Banking Instructions'!U26,0,3))</f>
        <v/>
      </c>
      <c r="F31" s="391" t="str">
        <f ca="1">IF(OFFSET('Banking Instructions'!U26,0,9)="","",OFFSET('Banking Instructions'!U26,0,9))</f>
        <v/>
      </c>
      <c r="G31" s="391" t="str">
        <f ca="1">IF(OFFSET('Banking Instructions'!U26,0,10)="","",OFFSET('Banking Instructions'!U26,0,10))</f>
        <v/>
      </c>
      <c r="H31" s="391" t="str">
        <f ca="1">IF(AND(OFFSET('Banking Instructions'!U26,0,11)="",OFFSET('Banking Instructions'!U26,0,12)=""),"",CONCATENATE(OFFSET('Banking Instructions'!U26,0,11)," ",OFFSET('Banking Instructions'!U26,0,12)))</f>
        <v/>
      </c>
      <c r="I31" s="391" t="str">
        <f ca="1">IF(OFFSET('Banking Instructions'!AP26,0,-8)="","",OFFSET('Banking Instructions'!AP26,0,-8))</f>
        <v/>
      </c>
      <c r="J31" s="392" t="str">
        <f ca="1">IF(OFFSET('Banking Instructions'!AP26,0,-7)="","",OFFSET('Banking Instructions'!AP26,0,-7))</f>
        <v/>
      </c>
    </row>
    <row r="32" spans="1:25" ht="13.5" thickTop="1" x14ac:dyDescent="0.2">
      <c r="A32" s="400" t="str">
        <f ca="1">IF(OFFSET('Supplier Details'!J27,0,-1)="","",IF(OFFSET('Supplier Details'!J27,0,2)="","",OFFSET('Supplier Details'!J27,0,-1)))</f>
        <v/>
      </c>
      <c r="B32" s="398" t="str">
        <f ca="1">IF(OFFSET('Supplier Details'!E27,0,7)="",IF(OFFSET('Banking Instructions'!I27,0,2)="","",OFFSET('Banking Instructions'!I27,0,2)),OFFSET('Supplier Details'!E27,0,7))</f>
        <v/>
      </c>
      <c r="C32" s="587" t="str">
        <f ca="1">IF(OFFSET('Supplier Details'!X27,0,5)="",
          IF(OFFSET('Supplier Details'!X27,0,7)="","",OFFSET('Supplier Details'!X27,0,7)),
          IF(OFFSET('Supplier Details'!X27,0,7)="",OFFSET('Supplier Details'!X27,0,5),CONCATENATE(OFFSET('Supplier Details'!X27,0,5),", ",OFFSET('Supplier Details'!X27,0,7))))</f>
        <v/>
      </c>
      <c r="D32" s="588"/>
      <c r="E32" s="398" t="str">
        <f ca="1">IF(OFFSET('Supplier Details'!X27,0,4)="",IF(OFFSET('Banking Instructions'!N27,0,2)="","",OFFSET('Banking Instructions'!N27,0,2)),OFFSET('Supplier Details'!X27,0,4))</f>
        <v/>
      </c>
      <c r="F32" s="587" t="str">
        <f ca="1">IF(AND(OFFSET('Supplier Details'!AV27,0,-8)="",OFFSET('Supplier Details'!AV27,0,-5)="",OFFSET('Supplier Details'!X27,0,-4)=""),"",CONCATENATE(OFFSET('Supplier Details'!AV27,0,-9),OFFSET('Supplier Details'!AV27,0,-8)," - ",OFFSET('Supplier Details'!AV27,0,-5)," - ",OFFSET('Supplier Details'!X27,0,-4)))</f>
        <v/>
      </c>
      <c r="G32" s="589"/>
      <c r="H32" s="588"/>
      <c r="I32" s="587" t="str">
        <f ca="1">IF(OFFSET('Banking Instructions'!AP27,0,-5)="","",OFFSET('Banking Instructions'!AP27,0,-5))</f>
        <v/>
      </c>
      <c r="J32" s="590"/>
    </row>
    <row r="33" spans="1:13" ht="13.5" thickBot="1" x14ac:dyDescent="0.25">
      <c r="A33" s="399" t="str">
        <f ca="1">IF(OFFSET('Banking Instructions'!N27,0,3)="",IF(OFFSET('Supplier Details'!X27,0,-2)="","",OFFSET('Supplier Details'!X27,0,-2)),OFFSET('Banking Instructions'!N27,0,3))</f>
        <v/>
      </c>
      <c r="B33" s="391" t="str">
        <f ca="1">IF(OFFSET('Banking Instructions'!U27,0,8)="","",OFFSET('Banking Instructions'!U27,0,8))</f>
        <v/>
      </c>
      <c r="C33" s="391" t="str">
        <f ca="1">IF(OFFSET('Banking Instructions'!U27,0,7)="","",IF(OFFSET('Banking Instructions'!U27,0,7)="IBANISINCORRECT","",OFFSET('Banking Instructions'!U27,0,7)))</f>
        <v/>
      </c>
      <c r="D33" s="391" t="str">
        <f ca="1">IF(OFFSET('Banking Instructions'!U27,0,6)="","",OFFSET('Banking Instructions'!U27,0,6))</f>
        <v/>
      </c>
      <c r="E33" s="391" t="str">
        <f ca="1">IF(OFFSET('Banking Instructions'!U27,0,3)="","",OFFSET('Banking Instructions'!U27,0,3))</f>
        <v/>
      </c>
      <c r="F33" s="391" t="str">
        <f ca="1">IF(OFFSET('Banking Instructions'!U27,0,9)="","",OFFSET('Banking Instructions'!U27,0,9))</f>
        <v/>
      </c>
      <c r="G33" s="391" t="str">
        <f ca="1">IF(OFFSET('Banking Instructions'!U27,0,10)="","",OFFSET('Banking Instructions'!U27,0,10))</f>
        <v/>
      </c>
      <c r="H33" s="391" t="str">
        <f ca="1">IF(AND(OFFSET('Banking Instructions'!U27,0,11)="",OFFSET('Banking Instructions'!U27,0,12)=""),"",CONCATENATE(OFFSET('Banking Instructions'!U27,0,11)," ",OFFSET('Banking Instructions'!U27,0,12)))</f>
        <v/>
      </c>
      <c r="I33" s="391" t="str">
        <f ca="1">IF(OFFSET('Banking Instructions'!AP27,0,-8)="","",OFFSET('Banking Instructions'!AP27,0,-8))</f>
        <v/>
      </c>
      <c r="J33" s="392" t="str">
        <f ca="1">IF(OFFSET('Banking Instructions'!AP27,0,-7)="","",OFFSET('Banking Instructions'!AP27,0,-7))</f>
        <v/>
      </c>
      <c r="M33" s="404"/>
    </row>
    <row r="34" spans="1:13" ht="13.5" thickTop="1" x14ac:dyDescent="0.2">
      <c r="A34" s="400" t="str">
        <f ca="1">IF(OFFSET('Supplier Details'!J28,0,-1)="","",IF(OFFSET('Supplier Details'!J28,0,2)="","",OFFSET('Supplier Details'!J28,0,-1)))</f>
        <v/>
      </c>
      <c r="B34" s="398" t="str">
        <f ca="1">IF(OFFSET('Supplier Details'!E28,0,7)="",IF(OFFSET('Banking Instructions'!I28,0,2)="","",OFFSET('Banking Instructions'!I28,0,2)),OFFSET('Supplier Details'!E28,0,7))</f>
        <v/>
      </c>
      <c r="C34" s="587" t="str">
        <f ca="1">IF(OFFSET('Supplier Details'!X28,0,5)="",
          IF(OFFSET('Supplier Details'!X28,0,7)="","",OFFSET('Supplier Details'!X28,0,7)),
          IF(OFFSET('Supplier Details'!X28,0,7)="",OFFSET('Supplier Details'!X28,0,5),CONCATENATE(OFFSET('Supplier Details'!X28,0,5),", ",OFFSET('Supplier Details'!X28,0,7))))</f>
        <v/>
      </c>
      <c r="D34" s="588"/>
      <c r="E34" s="398" t="str">
        <f ca="1">IF(OFFSET('Supplier Details'!X28,0,4)="",IF(OFFSET('Banking Instructions'!N28,0,2)="","",OFFSET('Banking Instructions'!N28,0,2)),OFFSET('Supplier Details'!X28,0,4))</f>
        <v/>
      </c>
      <c r="F34" s="587" t="str">
        <f ca="1">IF(AND(OFFSET('Supplier Details'!AV28,0,-8)="",OFFSET('Supplier Details'!AV28,0,-5)="",OFFSET('Supplier Details'!X28,0,-4)=""),"",CONCATENATE(OFFSET('Supplier Details'!AV28,0,-9),OFFSET('Supplier Details'!AV28,0,-8)," - ",OFFSET('Supplier Details'!AV28,0,-5)," - ",OFFSET('Supplier Details'!X28,0,-4)))</f>
        <v/>
      </c>
      <c r="G34" s="589"/>
      <c r="H34" s="588"/>
      <c r="I34" s="587" t="str">
        <f ca="1">IF(OFFSET('Banking Instructions'!AP28,0,-5)="","",OFFSET('Banking Instructions'!AP28,0,-5))</f>
        <v/>
      </c>
      <c r="J34" s="590"/>
    </row>
    <row r="35" spans="1:13" ht="13.5" thickBot="1" x14ac:dyDescent="0.25">
      <c r="A35" s="399" t="str">
        <f ca="1">IF(OFFSET('Banking Instructions'!N28,0,3)="",IF(OFFSET('Supplier Details'!X28,0,-2)="","",OFFSET('Supplier Details'!X28,0,-2)),OFFSET('Banking Instructions'!N28,0,3))</f>
        <v/>
      </c>
      <c r="B35" s="391" t="str">
        <f ca="1">IF(OFFSET('Banking Instructions'!U28,0,8)="","",OFFSET('Banking Instructions'!U28,0,8))</f>
        <v/>
      </c>
      <c r="C35" s="391" t="str">
        <f ca="1">IF(OFFSET('Banking Instructions'!U28,0,7)="","",IF(OFFSET('Banking Instructions'!U28,0,7)="IBANISINCORRECT","",OFFSET('Banking Instructions'!U28,0,7)))</f>
        <v/>
      </c>
      <c r="D35" s="391" t="str">
        <f ca="1">IF(OFFSET('Banking Instructions'!U28,0,6)="","",OFFSET('Banking Instructions'!U28,0,6))</f>
        <v/>
      </c>
      <c r="E35" s="391" t="str">
        <f ca="1">IF(OFFSET('Banking Instructions'!U28,0,3)="","",OFFSET('Banking Instructions'!U28,0,3))</f>
        <v/>
      </c>
      <c r="F35" s="391" t="str">
        <f ca="1">IF(OFFSET('Banking Instructions'!U28,0,9)="","",OFFSET('Banking Instructions'!U28,0,9))</f>
        <v/>
      </c>
      <c r="G35" s="391" t="str">
        <f ca="1">IF(OFFSET('Banking Instructions'!U28,0,10)="","",OFFSET('Banking Instructions'!U28,0,10))</f>
        <v/>
      </c>
      <c r="H35" s="391" t="str">
        <f ca="1">IF(AND(OFFSET('Banking Instructions'!U28,0,11)="",OFFSET('Banking Instructions'!U28,0,12)=""),"",CONCATENATE(OFFSET('Banking Instructions'!U28,0,11)," ",OFFSET('Banking Instructions'!U28,0,12)))</f>
        <v/>
      </c>
      <c r="I35" s="391" t="str">
        <f ca="1">IF(OFFSET('Banking Instructions'!AP28,0,-8)="","",OFFSET('Banking Instructions'!AP28,0,-8))</f>
        <v/>
      </c>
      <c r="J35" s="392" t="str">
        <f ca="1">IF(OFFSET('Banking Instructions'!AP28,0,-7)="","",OFFSET('Banking Instructions'!AP28,0,-7))</f>
        <v/>
      </c>
    </row>
    <row r="36" spans="1:13" ht="13.5" thickTop="1" x14ac:dyDescent="0.2">
      <c r="A36" s="400" t="str">
        <f ca="1">IF(OFFSET('Supplier Details'!J29,0,-1)="","",IF(OFFSET('Supplier Details'!J29,0,2)="","",OFFSET('Supplier Details'!J29,0,-1)))</f>
        <v/>
      </c>
      <c r="B36" s="398" t="str">
        <f ca="1">IF(OFFSET('Supplier Details'!E29,0,7)="",IF(OFFSET('Banking Instructions'!I29,0,2)="","",OFFSET('Banking Instructions'!I29,0,2)),OFFSET('Supplier Details'!E29,0,7))</f>
        <v/>
      </c>
      <c r="C36" s="587" t="str">
        <f ca="1">IF(OFFSET('Supplier Details'!X29,0,5)="",
          IF(OFFSET('Supplier Details'!X29,0,7)="","",OFFSET('Supplier Details'!X29,0,7)),
          IF(OFFSET('Supplier Details'!X29,0,7)="",OFFSET('Supplier Details'!X29,0,5),CONCATENATE(OFFSET('Supplier Details'!X29,0,5),", ",OFFSET('Supplier Details'!X29,0,7))))</f>
        <v/>
      </c>
      <c r="D36" s="588"/>
      <c r="E36" s="398" t="str">
        <f ca="1">IF(OFFSET('Supplier Details'!X29,0,4)="",IF(OFFSET('Banking Instructions'!N29,0,2)="","",OFFSET('Banking Instructions'!N29,0,2)),OFFSET('Supplier Details'!X29,0,4))</f>
        <v/>
      </c>
      <c r="F36" s="587" t="str">
        <f ca="1">IF(AND(OFFSET('Supplier Details'!AV29,0,-8)="",OFFSET('Supplier Details'!AV29,0,-5)="",OFFSET('Supplier Details'!X29,0,-4)=""),"",CONCATENATE(OFFSET('Supplier Details'!AV29,0,-9),OFFSET('Supplier Details'!AV29,0,-8)," - ",OFFSET('Supplier Details'!AV29,0,-5)," - ",OFFSET('Supplier Details'!X29,0,-4)))</f>
        <v/>
      </c>
      <c r="G36" s="589"/>
      <c r="H36" s="588"/>
      <c r="I36" s="587" t="str">
        <f ca="1">IF(OFFSET('Banking Instructions'!AP29,0,-5)="","",OFFSET('Banking Instructions'!AP29,0,-5))</f>
        <v/>
      </c>
      <c r="J36" s="590"/>
    </row>
    <row r="37" spans="1:13" ht="13.5" thickBot="1" x14ac:dyDescent="0.25">
      <c r="A37" s="399" t="str">
        <f ca="1">IF(OFFSET('Banking Instructions'!N29,0,3)="",IF(OFFSET('Supplier Details'!X29,0,-2)="","",OFFSET('Supplier Details'!X29,0,-2)),OFFSET('Banking Instructions'!N29,0,3))</f>
        <v/>
      </c>
      <c r="B37" s="391" t="str">
        <f ca="1">IF(OFFSET('Banking Instructions'!U29,0,8)="","",OFFSET('Banking Instructions'!U29,0,8))</f>
        <v/>
      </c>
      <c r="C37" s="391" t="str">
        <f ca="1">IF(OFFSET('Banking Instructions'!U29,0,7)="","",IF(OFFSET('Banking Instructions'!U29,0,7)="IBANISINCORRECT","",OFFSET('Banking Instructions'!U29,0,7)))</f>
        <v/>
      </c>
      <c r="D37" s="391" t="str">
        <f ca="1">IF(OFFSET('Banking Instructions'!U29,0,6)="","",OFFSET('Banking Instructions'!U29,0,6))</f>
        <v/>
      </c>
      <c r="E37" s="391" t="str">
        <f ca="1">IF(OFFSET('Banking Instructions'!U29,0,3)="","",OFFSET('Banking Instructions'!U29,0,3))</f>
        <v/>
      </c>
      <c r="F37" s="391" t="str">
        <f ca="1">IF(OFFSET('Banking Instructions'!U29,0,9)="","",OFFSET('Banking Instructions'!U29,0,9))</f>
        <v/>
      </c>
      <c r="G37" s="391" t="str">
        <f ca="1">IF(OFFSET('Banking Instructions'!U29,0,10)="","",OFFSET('Banking Instructions'!U29,0,10))</f>
        <v/>
      </c>
      <c r="H37" s="391" t="str">
        <f ca="1">IF(AND(OFFSET('Banking Instructions'!U29,0,11)="",OFFSET('Banking Instructions'!U29,0,12)=""),"",CONCATENATE(OFFSET('Banking Instructions'!U29,0,11)," ",OFFSET('Banking Instructions'!U29,0,12)))</f>
        <v/>
      </c>
      <c r="I37" s="391" t="str">
        <f ca="1">IF(OFFSET('Banking Instructions'!AP29,0,-8)="","",OFFSET('Banking Instructions'!AP29,0,-8))</f>
        <v/>
      </c>
      <c r="J37" s="392" t="str">
        <f ca="1">IF(OFFSET('Banking Instructions'!AP29,0,-7)="","",OFFSET('Banking Instructions'!AP29,0,-7))</f>
        <v/>
      </c>
    </row>
    <row r="38" spans="1:13" ht="13.5" thickTop="1" x14ac:dyDescent="0.2">
      <c r="A38" s="400" t="str">
        <f ca="1">IF(OFFSET('Supplier Details'!J30,0,-1)="","",IF(OFFSET('Supplier Details'!J30,0,2)="","",OFFSET('Supplier Details'!J30,0,-1)))</f>
        <v/>
      </c>
      <c r="B38" s="398" t="str">
        <f ca="1">IF(OFFSET('Supplier Details'!E30,0,7)="",IF(OFFSET('Banking Instructions'!I30,0,2)="","",OFFSET('Banking Instructions'!I30,0,2)),OFFSET('Supplier Details'!E30,0,7))</f>
        <v/>
      </c>
      <c r="C38" s="587" t="str">
        <f ca="1">IF(OFFSET('Supplier Details'!X30,0,5)="",
          IF(OFFSET('Supplier Details'!X30,0,7)="","",OFFSET('Supplier Details'!X30,0,7)),
          IF(OFFSET('Supplier Details'!X30,0,7)="",OFFSET('Supplier Details'!X30,0,5),CONCATENATE(OFFSET('Supplier Details'!X30,0,5),", ",OFFSET('Supplier Details'!X30,0,7))))</f>
        <v/>
      </c>
      <c r="D38" s="588"/>
      <c r="E38" s="398" t="str">
        <f ca="1">IF(OFFSET('Supplier Details'!X30,0,4)="",IF(OFFSET('Banking Instructions'!N30,0,2)="","",OFFSET('Banking Instructions'!N30,0,2)),OFFSET('Supplier Details'!X30,0,4))</f>
        <v/>
      </c>
      <c r="F38" s="587" t="str">
        <f ca="1">IF(AND(OFFSET('Supplier Details'!AV30,0,-8)="",OFFSET('Supplier Details'!AV30,0,-5)="",OFFSET('Supplier Details'!X30,0,-4)=""),"",CONCATENATE(OFFSET('Supplier Details'!AV30,0,-9),OFFSET('Supplier Details'!AV30,0,-8)," - ",OFFSET('Supplier Details'!AV30,0,-5)," - ",OFFSET('Supplier Details'!X30,0,-4)))</f>
        <v/>
      </c>
      <c r="G38" s="589"/>
      <c r="H38" s="588"/>
      <c r="I38" s="587" t="str">
        <f ca="1">IF(OFFSET('Banking Instructions'!AP30,0,-5)="","",OFFSET('Banking Instructions'!AP30,0,-5))</f>
        <v/>
      </c>
      <c r="J38" s="590"/>
    </row>
    <row r="39" spans="1:13" ht="13.5" thickBot="1" x14ac:dyDescent="0.25">
      <c r="A39" s="399" t="str">
        <f ca="1">IF(OFFSET('Banking Instructions'!N30,0,3)="",IF(OFFSET('Supplier Details'!X30,0,-2)="","",OFFSET('Supplier Details'!X30,0,-2)),OFFSET('Banking Instructions'!N30,0,3))</f>
        <v/>
      </c>
      <c r="B39" s="391" t="str">
        <f ca="1">IF(OFFSET('Banking Instructions'!U30,0,8)="","",OFFSET('Banking Instructions'!U30,0,8))</f>
        <v/>
      </c>
      <c r="C39" s="391" t="str">
        <f ca="1">IF(OFFSET('Banking Instructions'!U30,0,7)="","",IF(OFFSET('Banking Instructions'!U30,0,7)="IBANISINCORRECT","",OFFSET('Banking Instructions'!U30,0,7)))</f>
        <v/>
      </c>
      <c r="D39" s="391" t="str">
        <f ca="1">IF(OFFSET('Banking Instructions'!U30,0,6)="","",OFFSET('Banking Instructions'!U30,0,6))</f>
        <v/>
      </c>
      <c r="E39" s="391" t="str">
        <f ca="1">IF(OFFSET('Banking Instructions'!U30,0,3)="","",OFFSET('Banking Instructions'!U30,0,3))</f>
        <v/>
      </c>
      <c r="F39" s="391" t="str">
        <f ca="1">IF(OFFSET('Banking Instructions'!U30,0,9)="","",OFFSET('Banking Instructions'!U30,0,9))</f>
        <v/>
      </c>
      <c r="G39" s="391" t="str">
        <f ca="1">IF(OFFSET('Banking Instructions'!U30,0,10)="","",OFFSET('Banking Instructions'!U30,0,10))</f>
        <v/>
      </c>
      <c r="H39" s="391" t="str">
        <f ca="1">IF(AND(OFFSET('Banking Instructions'!U30,0,11)="",OFFSET('Banking Instructions'!U30,0,12)=""),"",CONCATENATE(OFFSET('Banking Instructions'!U30,0,11)," ",OFFSET('Banking Instructions'!U30,0,12)))</f>
        <v/>
      </c>
      <c r="I39" s="391" t="str">
        <f ca="1">IF(OFFSET('Banking Instructions'!AP30,0,-8)="","",OFFSET('Banking Instructions'!AP30,0,-8))</f>
        <v/>
      </c>
      <c r="J39" s="392" t="str">
        <f ca="1">IF(OFFSET('Banking Instructions'!AP30,0,-7)="","",OFFSET('Banking Instructions'!AP30,0,-7))</f>
        <v/>
      </c>
    </row>
    <row r="40" spans="1:13" ht="13.5" thickTop="1" x14ac:dyDescent="0.2">
      <c r="A40" s="400" t="str">
        <f ca="1">IF(OFFSET('Supplier Details'!J31,0,-1)="","",IF(OFFSET('Supplier Details'!J31,0,2)="","",OFFSET('Supplier Details'!J31,0,-1)))</f>
        <v/>
      </c>
      <c r="B40" s="398" t="str">
        <f ca="1">IF(OFFSET('Supplier Details'!E31,0,7)="",IF(OFFSET('Banking Instructions'!I31,0,2)="","",OFFSET('Banking Instructions'!I31,0,2)),OFFSET('Supplier Details'!E31,0,7))</f>
        <v/>
      </c>
      <c r="C40" s="587" t="str">
        <f ca="1">IF(OFFSET('Supplier Details'!X31,0,5)="",
          IF(OFFSET('Supplier Details'!X31,0,7)="","",OFFSET('Supplier Details'!X31,0,7)),
          IF(OFFSET('Supplier Details'!X31,0,7)="",OFFSET('Supplier Details'!X31,0,5),CONCATENATE(OFFSET('Supplier Details'!X31,0,5),", ",OFFSET('Supplier Details'!X31,0,7))))</f>
        <v/>
      </c>
      <c r="D40" s="588"/>
      <c r="E40" s="398" t="str">
        <f ca="1">IF(OFFSET('Supplier Details'!X31,0,4)="",IF(OFFSET('Banking Instructions'!N31,0,2)="","",OFFSET('Banking Instructions'!N31,0,2)),OFFSET('Supplier Details'!X31,0,4))</f>
        <v/>
      </c>
      <c r="F40" s="587" t="str">
        <f ca="1">IF(AND(OFFSET('Supplier Details'!AV31,0,-8)="",OFFSET('Supplier Details'!AV31,0,-5)="",OFFSET('Supplier Details'!X31,0,-4)=""),"",CONCATENATE(OFFSET('Supplier Details'!AV31,0,-9),OFFSET('Supplier Details'!AV31,0,-8)," - ",OFFSET('Supplier Details'!AV31,0,-5)," - ",OFFSET('Supplier Details'!X31,0,-4)))</f>
        <v/>
      </c>
      <c r="G40" s="589"/>
      <c r="H40" s="588"/>
      <c r="I40" s="587" t="str">
        <f ca="1">IF(OFFSET('Banking Instructions'!AP31,0,-5)="","",OFFSET('Banking Instructions'!AP31,0,-5))</f>
        <v/>
      </c>
      <c r="J40" s="590"/>
    </row>
    <row r="41" spans="1:13" ht="13.5" thickBot="1" x14ac:dyDescent="0.25">
      <c r="A41" s="399" t="str">
        <f ca="1">IF(OFFSET('Banking Instructions'!N31,0,3)="",IF(OFFSET('Supplier Details'!X31,0,-2)="","",OFFSET('Supplier Details'!X31,0,-2)),OFFSET('Banking Instructions'!N31,0,3))</f>
        <v/>
      </c>
      <c r="B41" s="391" t="str">
        <f ca="1">IF(OFFSET('Banking Instructions'!U31,0,8)="","",OFFSET('Banking Instructions'!U31,0,8))</f>
        <v/>
      </c>
      <c r="C41" s="391" t="str">
        <f ca="1">IF(OFFSET('Banking Instructions'!U31,0,7)="","",IF(OFFSET('Banking Instructions'!U31,0,7)="IBANISINCORRECT","",OFFSET('Banking Instructions'!U31,0,7)))</f>
        <v/>
      </c>
      <c r="D41" s="391" t="str">
        <f ca="1">IF(OFFSET('Banking Instructions'!U31,0,6)="","",OFFSET('Banking Instructions'!U31,0,6))</f>
        <v/>
      </c>
      <c r="E41" s="391" t="str">
        <f ca="1">IF(OFFSET('Banking Instructions'!U31,0,3)="","",OFFSET('Banking Instructions'!U31,0,3))</f>
        <v/>
      </c>
      <c r="F41" s="391" t="str">
        <f ca="1">IF(OFFSET('Banking Instructions'!U31,0,9)="","",OFFSET('Banking Instructions'!U31,0,9))</f>
        <v/>
      </c>
      <c r="G41" s="391" t="str">
        <f ca="1">IF(OFFSET('Banking Instructions'!U31,0,10)="","",OFFSET('Banking Instructions'!U31,0,10))</f>
        <v/>
      </c>
      <c r="H41" s="391" t="str">
        <f ca="1">IF(AND(OFFSET('Banking Instructions'!U31,0,11)="",OFFSET('Banking Instructions'!U31,0,12)=""),"",CONCATENATE(OFFSET('Banking Instructions'!U31,0,11)," ",OFFSET('Banking Instructions'!U31,0,12)))</f>
        <v/>
      </c>
      <c r="I41" s="391" t="str">
        <f ca="1">IF(OFFSET('Banking Instructions'!AP31,0,-8)="","",OFFSET('Banking Instructions'!AP31,0,-8))</f>
        <v/>
      </c>
      <c r="J41" s="392" t="str">
        <f ca="1">IF(OFFSET('Banking Instructions'!AP31,0,-7)="","",OFFSET('Banking Instructions'!AP31,0,-7))</f>
        <v/>
      </c>
    </row>
    <row r="42" spans="1:13" ht="13.5" thickTop="1" x14ac:dyDescent="0.2">
      <c r="A42" s="400" t="str">
        <f ca="1">IF(OFFSET('Supplier Details'!J32,0,-1)="","",IF(OFFSET('Supplier Details'!J32,0,2)="","",OFFSET('Supplier Details'!J32,0,-1)))</f>
        <v/>
      </c>
      <c r="B42" s="398" t="str">
        <f ca="1">IF(OFFSET('Supplier Details'!E32,0,7)="",IF(OFFSET('Banking Instructions'!I32,0,2)="","",OFFSET('Banking Instructions'!I32,0,2)),OFFSET('Supplier Details'!E32,0,7))</f>
        <v/>
      </c>
      <c r="C42" s="587" t="str">
        <f ca="1">IF(OFFSET('Supplier Details'!X32,0,5)="",
          IF(OFFSET('Supplier Details'!X32,0,7)="","",OFFSET('Supplier Details'!X32,0,7)),
          IF(OFFSET('Supplier Details'!X32,0,7)="",OFFSET('Supplier Details'!X32,0,5),CONCATENATE(OFFSET('Supplier Details'!X32,0,5),", ",OFFSET('Supplier Details'!X32,0,7))))</f>
        <v/>
      </c>
      <c r="D42" s="588"/>
      <c r="E42" s="398" t="str">
        <f ca="1">IF(OFFSET('Supplier Details'!X32,0,4)="",IF(OFFSET('Banking Instructions'!N32,0,2)="","",OFFSET('Banking Instructions'!N32,0,2)),OFFSET('Supplier Details'!X32,0,4))</f>
        <v/>
      </c>
      <c r="F42" s="587" t="str">
        <f ca="1">IF(AND(OFFSET('Supplier Details'!AV32,0,-8)="",OFFSET('Supplier Details'!AV32,0,-5)="",OFFSET('Supplier Details'!X32,0,-4)=""),"",CONCATENATE(OFFSET('Supplier Details'!AV32,0,-9),OFFSET('Supplier Details'!AV32,0,-8)," - ",OFFSET('Supplier Details'!AV32,0,-5)," - ",OFFSET('Supplier Details'!X32,0,-4)))</f>
        <v/>
      </c>
      <c r="G42" s="589"/>
      <c r="H42" s="588"/>
      <c r="I42" s="587" t="str">
        <f ca="1">IF(OFFSET('Banking Instructions'!AP32,0,-5)="","",OFFSET('Banking Instructions'!AP32,0,-5))</f>
        <v/>
      </c>
      <c r="J42" s="590"/>
    </row>
    <row r="43" spans="1:13" ht="13.5" thickBot="1" x14ac:dyDescent="0.25">
      <c r="A43" s="399" t="str">
        <f ca="1">IF(OFFSET('Banking Instructions'!N32,0,3)="",IF(OFFSET('Supplier Details'!X32,0,-2)="","",OFFSET('Supplier Details'!X32,0,-2)),OFFSET('Banking Instructions'!N32,0,3))</f>
        <v/>
      </c>
      <c r="B43" s="391" t="str">
        <f ca="1">IF(OFFSET('Banking Instructions'!U32,0,8)="","",OFFSET('Banking Instructions'!U32,0,8))</f>
        <v/>
      </c>
      <c r="C43" s="391" t="str">
        <f ca="1">IF(OFFSET('Banking Instructions'!U32,0,7)="","",IF(OFFSET('Banking Instructions'!U32,0,7)="IBANISINCORRECT","",OFFSET('Banking Instructions'!U32,0,7)))</f>
        <v/>
      </c>
      <c r="D43" s="391" t="str">
        <f ca="1">IF(OFFSET('Banking Instructions'!U32,0,6)="","",OFFSET('Banking Instructions'!U32,0,6))</f>
        <v/>
      </c>
      <c r="E43" s="391" t="str">
        <f ca="1">IF(OFFSET('Banking Instructions'!U32,0,3)="","",OFFSET('Banking Instructions'!U32,0,3))</f>
        <v/>
      </c>
      <c r="F43" s="391" t="str">
        <f ca="1">IF(OFFSET('Banking Instructions'!U32,0,9)="","",OFFSET('Banking Instructions'!U32,0,9))</f>
        <v/>
      </c>
      <c r="G43" s="391" t="str">
        <f ca="1">IF(OFFSET('Banking Instructions'!U32,0,10)="","",OFFSET('Banking Instructions'!U32,0,10))</f>
        <v/>
      </c>
      <c r="H43" s="391" t="str">
        <f ca="1">IF(AND(OFFSET('Banking Instructions'!U32,0,11)="",OFFSET('Banking Instructions'!U32,0,12)=""),"",CONCATENATE(OFFSET('Banking Instructions'!U32,0,11)," ",OFFSET('Banking Instructions'!U32,0,12)))</f>
        <v/>
      </c>
      <c r="I43" s="391" t="str">
        <f ca="1">IF(OFFSET('Banking Instructions'!AP32,0,-8)="","",OFFSET('Banking Instructions'!AP32,0,-8))</f>
        <v/>
      </c>
      <c r="J43" s="392" t="str">
        <f ca="1">IF(OFFSET('Banking Instructions'!AP32,0,-7)="","",OFFSET('Banking Instructions'!AP32,0,-7))</f>
        <v/>
      </c>
    </row>
    <row r="44" spans="1:13" ht="13.5" thickTop="1" x14ac:dyDescent="0.2">
      <c r="A44" s="400" t="str">
        <f ca="1">IF(OFFSET('Supplier Details'!J33,0,-1)="","",IF(OFFSET('Supplier Details'!J33,0,2)="","",OFFSET('Supplier Details'!J33,0,-1)))</f>
        <v/>
      </c>
      <c r="B44" s="398" t="str">
        <f ca="1">IF(OFFSET('Supplier Details'!E33,0,7)="",IF(OFFSET('Banking Instructions'!I33,0,2)="","",OFFSET('Banking Instructions'!I33,0,2)),OFFSET('Supplier Details'!E33,0,7))</f>
        <v/>
      </c>
      <c r="C44" s="587" t="str">
        <f ca="1">IF(OFFSET('Supplier Details'!X33,0,5)="",
          IF(OFFSET('Supplier Details'!X33,0,7)="","",OFFSET('Supplier Details'!X33,0,7)),
          IF(OFFSET('Supplier Details'!X33,0,7)="",OFFSET('Supplier Details'!X33,0,5),CONCATENATE(OFFSET('Supplier Details'!X33,0,5),", ",OFFSET('Supplier Details'!X33,0,7))))</f>
        <v/>
      </c>
      <c r="D44" s="588"/>
      <c r="E44" s="398" t="str">
        <f ca="1">IF(OFFSET('Supplier Details'!X33,0,4)="",IF(OFFSET('Banking Instructions'!N33,0,2)="","",OFFSET('Banking Instructions'!N33,0,2)),OFFSET('Supplier Details'!X33,0,4))</f>
        <v/>
      </c>
      <c r="F44" s="587" t="str">
        <f ca="1">IF(AND(OFFSET('Supplier Details'!AV33,0,-8)="",OFFSET('Supplier Details'!AV33,0,-5)="",OFFSET('Supplier Details'!X33,0,-4)=""),"",CONCATENATE(OFFSET('Supplier Details'!AV33,0,-9),OFFSET('Supplier Details'!AV33,0,-8)," - ",OFFSET('Supplier Details'!AV33,0,-5)," - ",OFFSET('Supplier Details'!X33,0,-4)))</f>
        <v/>
      </c>
      <c r="G44" s="589"/>
      <c r="H44" s="588"/>
      <c r="I44" s="587" t="str">
        <f ca="1">IF(OFFSET('Banking Instructions'!AP33,0,-5)="","",OFFSET('Banking Instructions'!AP33,0,-5))</f>
        <v/>
      </c>
      <c r="J44" s="590"/>
    </row>
    <row r="45" spans="1:13" ht="13.5" thickBot="1" x14ac:dyDescent="0.25">
      <c r="A45" s="399" t="str">
        <f ca="1">IF(OFFSET('Banking Instructions'!N33,0,3)="",IF(OFFSET('Supplier Details'!X33,0,-2)="","",OFFSET('Supplier Details'!X33,0,-2)),OFFSET('Banking Instructions'!N33,0,3))</f>
        <v/>
      </c>
      <c r="B45" s="391" t="str">
        <f ca="1">IF(OFFSET('Banking Instructions'!U33,0,8)="","",OFFSET('Banking Instructions'!U33,0,8))</f>
        <v/>
      </c>
      <c r="C45" s="391" t="str">
        <f ca="1">IF(OFFSET('Banking Instructions'!U33,0,7)="","",IF(OFFSET('Banking Instructions'!U33,0,7)="IBANISINCORRECT","",OFFSET('Banking Instructions'!U33,0,7)))</f>
        <v/>
      </c>
      <c r="D45" s="391" t="str">
        <f ca="1">IF(OFFSET('Banking Instructions'!U33,0,6)="","",OFFSET('Banking Instructions'!U33,0,6))</f>
        <v/>
      </c>
      <c r="E45" s="391" t="str">
        <f ca="1">IF(OFFSET('Banking Instructions'!U33,0,3)="","",OFFSET('Banking Instructions'!U33,0,3))</f>
        <v/>
      </c>
      <c r="F45" s="391" t="str">
        <f ca="1">IF(OFFSET('Banking Instructions'!U33,0,9)="","",OFFSET('Banking Instructions'!U33,0,9))</f>
        <v/>
      </c>
      <c r="G45" s="391" t="str">
        <f ca="1">IF(OFFSET('Banking Instructions'!U33,0,10)="","",OFFSET('Banking Instructions'!U33,0,10))</f>
        <v/>
      </c>
      <c r="H45" s="391" t="str">
        <f ca="1">IF(AND(OFFSET('Banking Instructions'!U33,0,11)="",OFFSET('Banking Instructions'!U33,0,12)=""),"",CONCATENATE(OFFSET('Banking Instructions'!U33,0,11)," ",OFFSET('Banking Instructions'!U33,0,12)))</f>
        <v/>
      </c>
      <c r="I45" s="391" t="str">
        <f ca="1">IF(OFFSET('Banking Instructions'!AP33,0,-8)="","",OFFSET('Banking Instructions'!AP33,0,-8))</f>
        <v/>
      </c>
      <c r="J45" s="392" t="str">
        <f ca="1">IF(OFFSET('Banking Instructions'!AP33,0,-7)="","",OFFSET('Banking Instructions'!AP33,0,-7))</f>
        <v/>
      </c>
    </row>
    <row r="46" spans="1:13" ht="13.5" thickTop="1" x14ac:dyDescent="0.2">
      <c r="A46" s="400" t="str">
        <f ca="1">IF(OFFSET('Supplier Details'!J34,0,-1)="","",IF(OFFSET('Supplier Details'!J34,0,2)="","",OFFSET('Supplier Details'!J34,0,-1)))</f>
        <v/>
      </c>
      <c r="B46" s="398" t="str">
        <f ca="1">IF(OFFSET('Supplier Details'!E34,0,7)="",IF(OFFSET('Banking Instructions'!I34,0,2)="","",OFFSET('Banking Instructions'!I34,0,2)),OFFSET('Supplier Details'!E34,0,7))</f>
        <v/>
      </c>
      <c r="C46" s="587" t="str">
        <f ca="1">IF(OFFSET('Supplier Details'!X34,0,5)="",
          IF(OFFSET('Supplier Details'!X34,0,7)="","",OFFSET('Supplier Details'!X34,0,7)),
          IF(OFFSET('Supplier Details'!X34,0,7)="",OFFSET('Supplier Details'!X34,0,5),CONCATENATE(OFFSET('Supplier Details'!X34,0,5),", ",OFFSET('Supplier Details'!X34,0,7))))</f>
        <v/>
      </c>
      <c r="D46" s="588"/>
      <c r="E46" s="398" t="str">
        <f ca="1">IF(OFFSET('Supplier Details'!X34,0,4)="",IF(OFFSET('Banking Instructions'!N34,0,2)="","",OFFSET('Banking Instructions'!N34,0,2)),OFFSET('Supplier Details'!X34,0,4))</f>
        <v/>
      </c>
      <c r="F46" s="587" t="str">
        <f ca="1">IF(AND(OFFSET('Supplier Details'!AV34,0,-8)="",OFFSET('Supplier Details'!AV34,0,-5)="",OFFSET('Supplier Details'!X34,0,-4)=""),"",CONCATENATE(OFFSET('Supplier Details'!AV34,0,-9),OFFSET('Supplier Details'!AV34,0,-8)," - ",OFFSET('Supplier Details'!AV34,0,-5)," - ",OFFSET('Supplier Details'!X34,0,-4)))</f>
        <v/>
      </c>
      <c r="G46" s="589"/>
      <c r="H46" s="588"/>
      <c r="I46" s="587" t="str">
        <f ca="1">IF(OFFSET('Banking Instructions'!AP34,0,-5)="","",OFFSET('Banking Instructions'!AP34,0,-5))</f>
        <v/>
      </c>
      <c r="J46" s="590"/>
    </row>
    <row r="47" spans="1:13" ht="13.5" thickBot="1" x14ac:dyDescent="0.25">
      <c r="A47" s="399" t="str">
        <f ca="1">IF(OFFSET('Banking Instructions'!N34,0,3)="",IF(OFFSET('Supplier Details'!X34,0,-2)="","",OFFSET('Supplier Details'!X34,0,-2)),OFFSET('Banking Instructions'!N34,0,3))</f>
        <v/>
      </c>
      <c r="B47" s="391" t="str">
        <f ca="1">IF(OFFSET('Banking Instructions'!U34,0,8)="","",OFFSET('Banking Instructions'!U34,0,8))</f>
        <v/>
      </c>
      <c r="C47" s="391" t="str">
        <f ca="1">IF(OFFSET('Banking Instructions'!U34,0,7)="","",IF(OFFSET('Banking Instructions'!U34,0,7)="IBANISINCORRECT","",OFFSET('Banking Instructions'!U34,0,7)))</f>
        <v/>
      </c>
      <c r="D47" s="391" t="str">
        <f ca="1">IF(OFFSET('Banking Instructions'!U34,0,6)="","",OFFSET('Banking Instructions'!U34,0,6))</f>
        <v/>
      </c>
      <c r="E47" s="391" t="str">
        <f ca="1">IF(OFFSET('Banking Instructions'!U34,0,3)="","",OFFSET('Banking Instructions'!U34,0,3))</f>
        <v/>
      </c>
      <c r="F47" s="391" t="str">
        <f ca="1">IF(OFFSET('Banking Instructions'!U34,0,9)="","",OFFSET('Banking Instructions'!U34,0,9))</f>
        <v/>
      </c>
      <c r="G47" s="391" t="str">
        <f ca="1">IF(OFFSET('Banking Instructions'!U34,0,10)="","",OFFSET('Banking Instructions'!U34,0,10))</f>
        <v/>
      </c>
      <c r="H47" s="391" t="str">
        <f ca="1">IF(AND(OFFSET('Banking Instructions'!U34,0,11)="",OFFSET('Banking Instructions'!U34,0,12)=""),"",CONCATENATE(OFFSET('Banking Instructions'!U34,0,11)," ",OFFSET('Banking Instructions'!U34,0,12)))</f>
        <v/>
      </c>
      <c r="I47" s="391" t="str">
        <f ca="1">IF(OFFSET('Banking Instructions'!AP34,0,-8)="","",OFFSET('Banking Instructions'!AP34,0,-8))</f>
        <v/>
      </c>
      <c r="J47" s="392" t="str">
        <f ca="1">IF(OFFSET('Banking Instructions'!AP34,0,-7)="","",OFFSET('Banking Instructions'!AP34,0,-7))</f>
        <v/>
      </c>
    </row>
    <row r="48" spans="1:13" ht="13.5" thickTop="1" x14ac:dyDescent="0.2">
      <c r="A48" s="400" t="str">
        <f ca="1">IF(OFFSET('Supplier Details'!J35,0,-1)="","",IF(OFFSET('Supplier Details'!J35,0,2)="","",OFFSET('Supplier Details'!J35,0,-1)))</f>
        <v/>
      </c>
      <c r="B48" s="398" t="str">
        <f ca="1">IF(OFFSET('Supplier Details'!E35,0,7)="",IF(OFFSET('Banking Instructions'!I35,0,2)="","",OFFSET('Banking Instructions'!I35,0,2)),OFFSET('Supplier Details'!E35,0,7))</f>
        <v/>
      </c>
      <c r="C48" s="587" t="str">
        <f ca="1">IF(OFFSET('Supplier Details'!X35,0,5)="",
          IF(OFFSET('Supplier Details'!X35,0,7)="","",OFFSET('Supplier Details'!X35,0,7)),
          IF(OFFSET('Supplier Details'!X35,0,7)="",OFFSET('Supplier Details'!X35,0,5),CONCATENATE(OFFSET('Supplier Details'!X35,0,5),", ",OFFSET('Supplier Details'!X35,0,7))))</f>
        <v/>
      </c>
      <c r="D48" s="588"/>
      <c r="E48" s="398" t="str">
        <f ca="1">IF(OFFSET('Supplier Details'!X35,0,4)="",IF(OFFSET('Banking Instructions'!N35,0,2)="","",OFFSET('Banking Instructions'!N35,0,2)),OFFSET('Supplier Details'!X35,0,4))</f>
        <v/>
      </c>
      <c r="F48" s="587" t="str">
        <f ca="1">IF(AND(OFFSET('Supplier Details'!AV35,0,-8)="",OFFSET('Supplier Details'!AV35,0,-5)="",OFFSET('Supplier Details'!X35,0,-4)=""),"",CONCATENATE(OFFSET('Supplier Details'!AV35,0,-9),OFFSET('Supplier Details'!AV35,0,-8)," - ",OFFSET('Supplier Details'!AV35,0,-5)," - ",OFFSET('Supplier Details'!X35,0,-4)))</f>
        <v/>
      </c>
      <c r="G48" s="589"/>
      <c r="H48" s="588"/>
      <c r="I48" s="587" t="str">
        <f ca="1">IF(OFFSET('Banking Instructions'!AP35,0,-5)="","",OFFSET('Banking Instructions'!AP35,0,-5))</f>
        <v/>
      </c>
      <c r="J48" s="590"/>
    </row>
    <row r="49" spans="1:10" ht="13.5" thickBot="1" x14ac:dyDescent="0.25">
      <c r="A49" s="399" t="str">
        <f ca="1">IF(OFFSET('Banking Instructions'!N35,0,3)="",IF(OFFSET('Supplier Details'!X35,0,-2)="","",OFFSET('Supplier Details'!X35,0,-2)),OFFSET('Banking Instructions'!N35,0,3))</f>
        <v/>
      </c>
      <c r="B49" s="391" t="str">
        <f ca="1">IF(OFFSET('Banking Instructions'!U35,0,8)="","",OFFSET('Banking Instructions'!U35,0,8))</f>
        <v/>
      </c>
      <c r="C49" s="391" t="str">
        <f ca="1">IF(OFFSET('Banking Instructions'!U35,0,7)="","",IF(OFFSET('Banking Instructions'!U35,0,7)="IBANISINCORRECT","",OFFSET('Banking Instructions'!U35,0,7)))</f>
        <v/>
      </c>
      <c r="D49" s="391" t="str">
        <f ca="1">IF(OFFSET('Banking Instructions'!U35,0,6)="","",OFFSET('Banking Instructions'!U35,0,6))</f>
        <v/>
      </c>
      <c r="E49" s="391" t="str">
        <f ca="1">IF(OFFSET('Banking Instructions'!U35,0,3)="","",OFFSET('Banking Instructions'!U35,0,3))</f>
        <v/>
      </c>
      <c r="F49" s="391" t="str">
        <f ca="1">IF(OFFSET('Banking Instructions'!U35,0,9)="","",OFFSET('Banking Instructions'!U35,0,9))</f>
        <v/>
      </c>
      <c r="G49" s="391" t="str">
        <f ca="1">IF(OFFSET('Banking Instructions'!U35,0,10)="","",OFFSET('Banking Instructions'!U35,0,10))</f>
        <v/>
      </c>
      <c r="H49" s="391" t="str">
        <f ca="1">IF(AND(OFFSET('Banking Instructions'!U35,0,11)="",OFFSET('Banking Instructions'!U35,0,12)=""),"",CONCATENATE(OFFSET('Banking Instructions'!U35,0,11)," ",OFFSET('Banking Instructions'!U35,0,12)))</f>
        <v/>
      </c>
      <c r="I49" s="391" t="str">
        <f ca="1">IF(OFFSET('Banking Instructions'!AP35,0,-8)="","",OFFSET('Banking Instructions'!AP35,0,-8))</f>
        <v/>
      </c>
      <c r="J49" s="392" t="str">
        <f ca="1">IF(OFFSET('Banking Instructions'!AP35,0,-7)="","",OFFSET('Banking Instructions'!AP35,0,-7))</f>
        <v/>
      </c>
    </row>
    <row r="50" spans="1:10" ht="13.5" thickTop="1" x14ac:dyDescent="0.2">
      <c r="A50" s="400" t="str">
        <f ca="1">IF(OFFSET('Supplier Details'!J36,0,-1)="","",IF(OFFSET('Supplier Details'!J36,0,2)="","",OFFSET('Supplier Details'!J36,0,-1)))</f>
        <v/>
      </c>
      <c r="B50" s="398" t="str">
        <f ca="1">IF(OFFSET('Supplier Details'!E36,0,7)="",IF(OFFSET('Banking Instructions'!I36,0,2)="","",OFFSET('Banking Instructions'!I36,0,2)),OFFSET('Supplier Details'!E36,0,7))</f>
        <v/>
      </c>
      <c r="C50" s="587" t="str">
        <f ca="1">IF(OFFSET('Supplier Details'!X36,0,5)="",
          IF(OFFSET('Supplier Details'!X36,0,7)="","",OFFSET('Supplier Details'!X36,0,7)),
          IF(OFFSET('Supplier Details'!X36,0,7)="",OFFSET('Supplier Details'!X36,0,5),CONCATENATE(OFFSET('Supplier Details'!X36,0,5),", ",OFFSET('Supplier Details'!X36,0,7))))</f>
        <v/>
      </c>
      <c r="D50" s="588"/>
      <c r="E50" s="398" t="str">
        <f ca="1">IF(OFFSET('Supplier Details'!X36,0,4)="",IF(OFFSET('Banking Instructions'!N36,0,2)="","",OFFSET('Banking Instructions'!N36,0,2)),OFFSET('Supplier Details'!X36,0,4))</f>
        <v/>
      </c>
      <c r="F50" s="587" t="str">
        <f ca="1">IF(AND(OFFSET('Supplier Details'!AV36,0,-8)="",OFFSET('Supplier Details'!AV36,0,-5)="",OFFSET('Supplier Details'!X36,0,-4)=""),"",CONCATENATE(OFFSET('Supplier Details'!AV36,0,-9),OFFSET('Supplier Details'!AV36,0,-8)," - ",OFFSET('Supplier Details'!AV36,0,-5)," - ",OFFSET('Supplier Details'!X36,0,-4)))</f>
        <v/>
      </c>
      <c r="G50" s="589"/>
      <c r="H50" s="588"/>
      <c r="I50" s="587" t="str">
        <f ca="1">IF(OFFSET('Banking Instructions'!AP36,0,-5)="","",OFFSET('Banking Instructions'!AP36,0,-5))</f>
        <v/>
      </c>
      <c r="J50" s="590"/>
    </row>
    <row r="51" spans="1:10" ht="13.5" thickBot="1" x14ac:dyDescent="0.25">
      <c r="A51" s="399" t="str">
        <f ca="1">IF(OFFSET('Banking Instructions'!N36,0,3)="",IF(OFFSET('Supplier Details'!X36,0,-2)="","",OFFSET('Supplier Details'!X36,0,-2)),OFFSET('Banking Instructions'!N36,0,3))</f>
        <v/>
      </c>
      <c r="B51" s="391" t="str">
        <f ca="1">IF(OFFSET('Banking Instructions'!U36,0,8)="","",OFFSET('Banking Instructions'!U36,0,8))</f>
        <v/>
      </c>
      <c r="C51" s="391" t="str">
        <f ca="1">IF(OFFSET('Banking Instructions'!U36,0,7)="","",IF(OFFSET('Banking Instructions'!U36,0,7)="IBANISINCORRECT","",OFFSET('Banking Instructions'!U36,0,7)))</f>
        <v/>
      </c>
      <c r="D51" s="391" t="str">
        <f ca="1">IF(OFFSET('Banking Instructions'!U36,0,6)="","",OFFSET('Banking Instructions'!U36,0,6))</f>
        <v/>
      </c>
      <c r="E51" s="391" t="str">
        <f ca="1">IF(OFFSET('Banking Instructions'!U36,0,3)="","",OFFSET('Banking Instructions'!U36,0,3))</f>
        <v/>
      </c>
      <c r="F51" s="391" t="str">
        <f ca="1">IF(OFFSET('Banking Instructions'!U36,0,9)="","",OFFSET('Banking Instructions'!U36,0,9))</f>
        <v/>
      </c>
      <c r="G51" s="391" t="str">
        <f ca="1">IF(OFFSET('Banking Instructions'!U36,0,10)="","",OFFSET('Banking Instructions'!U36,0,10))</f>
        <v/>
      </c>
      <c r="H51" s="391" t="str">
        <f ca="1">IF(AND(OFFSET('Banking Instructions'!U36,0,11)="",OFFSET('Banking Instructions'!U36,0,12)=""),"",CONCATENATE(OFFSET('Banking Instructions'!U36,0,11)," ",OFFSET('Banking Instructions'!U36,0,12)))</f>
        <v/>
      </c>
      <c r="I51" s="391" t="str">
        <f ca="1">IF(OFFSET('Banking Instructions'!AP36,0,-8)="","",OFFSET('Banking Instructions'!AP36,0,-8))</f>
        <v/>
      </c>
      <c r="J51" s="392" t="str">
        <f ca="1">IF(OFFSET('Banking Instructions'!AP36,0,-7)="","",OFFSET('Banking Instructions'!AP36,0,-7))</f>
        <v/>
      </c>
    </row>
    <row r="52" spans="1:10" ht="13.5" thickTop="1" x14ac:dyDescent="0.2">
      <c r="A52" s="400" t="str">
        <f ca="1">IF(OFFSET('Supplier Details'!J37,0,-1)="","",IF(OFFSET('Supplier Details'!J37,0,2)="","",OFFSET('Supplier Details'!J37,0,-1)))</f>
        <v/>
      </c>
      <c r="B52" s="398" t="str">
        <f ca="1">IF(OFFSET('Supplier Details'!E37,0,7)="",IF(OFFSET('Banking Instructions'!I37,0,2)="","",OFFSET('Banking Instructions'!I37,0,2)),OFFSET('Supplier Details'!E37,0,7))</f>
        <v/>
      </c>
      <c r="C52" s="587" t="str">
        <f ca="1">IF(OFFSET('Supplier Details'!X37,0,5)="",
          IF(OFFSET('Supplier Details'!X37,0,7)="","",OFFSET('Supplier Details'!X37,0,7)),
          IF(OFFSET('Supplier Details'!X37,0,7)="",OFFSET('Supplier Details'!X37,0,5),CONCATENATE(OFFSET('Supplier Details'!X37,0,5),", ",OFFSET('Supplier Details'!X37,0,7))))</f>
        <v/>
      </c>
      <c r="D52" s="588"/>
      <c r="E52" s="398" t="str">
        <f ca="1">IF(OFFSET('Supplier Details'!X37,0,4)="",IF(OFFSET('Banking Instructions'!N37,0,2)="","",OFFSET('Banking Instructions'!N37,0,2)),OFFSET('Supplier Details'!X37,0,4))</f>
        <v/>
      </c>
      <c r="F52" s="587" t="str">
        <f ca="1">IF(AND(OFFSET('Supplier Details'!AV37,0,-8)="",OFFSET('Supplier Details'!AV37,0,-5)="",OFFSET('Supplier Details'!X37,0,-4)=""),"",CONCATENATE(OFFSET('Supplier Details'!AV37,0,-9),OFFSET('Supplier Details'!AV37,0,-8)," - ",OFFSET('Supplier Details'!AV37,0,-5)," - ",OFFSET('Supplier Details'!X37,0,-4)))</f>
        <v/>
      </c>
      <c r="G52" s="589"/>
      <c r="H52" s="588"/>
      <c r="I52" s="587" t="str">
        <f ca="1">IF(OFFSET('Banking Instructions'!AP37,0,-5)="","",OFFSET('Banking Instructions'!AP37,0,-5))</f>
        <v/>
      </c>
      <c r="J52" s="590"/>
    </row>
    <row r="53" spans="1:10" ht="13.5" thickBot="1" x14ac:dyDescent="0.25">
      <c r="A53" s="399" t="str">
        <f ca="1">IF(OFFSET('Banking Instructions'!N37,0,3)="",IF(OFFSET('Supplier Details'!X37,0,-2)="","",OFFSET('Supplier Details'!X37,0,-2)),OFFSET('Banking Instructions'!N37,0,3))</f>
        <v/>
      </c>
      <c r="B53" s="391" t="str">
        <f ca="1">IF(OFFSET('Banking Instructions'!U37,0,8)="","",OFFSET('Banking Instructions'!U37,0,8))</f>
        <v/>
      </c>
      <c r="C53" s="391" t="str">
        <f ca="1">IF(OFFSET('Banking Instructions'!U37,0,7)="","",IF(OFFSET('Banking Instructions'!U37,0,7)="IBANISINCORRECT","",OFFSET('Banking Instructions'!U37,0,7)))</f>
        <v/>
      </c>
      <c r="D53" s="391" t="str">
        <f ca="1">IF(OFFSET('Banking Instructions'!U37,0,6)="","",OFFSET('Banking Instructions'!U37,0,6))</f>
        <v/>
      </c>
      <c r="E53" s="391" t="str">
        <f ca="1">IF(OFFSET('Banking Instructions'!U37,0,3)="","",OFFSET('Banking Instructions'!U37,0,3))</f>
        <v/>
      </c>
      <c r="F53" s="391" t="str">
        <f ca="1">IF(OFFSET('Banking Instructions'!U37,0,9)="","",OFFSET('Banking Instructions'!U37,0,9))</f>
        <v/>
      </c>
      <c r="G53" s="391" t="str">
        <f ca="1">IF(OFFSET('Banking Instructions'!U37,0,10)="","",OFFSET('Banking Instructions'!U37,0,10))</f>
        <v/>
      </c>
      <c r="H53" s="391" t="str">
        <f ca="1">IF(AND(OFFSET('Banking Instructions'!U37,0,11)="",OFFSET('Banking Instructions'!U37,0,12)=""),"",CONCATENATE(OFFSET('Banking Instructions'!U37,0,11)," ",OFFSET('Banking Instructions'!U37,0,12)))</f>
        <v/>
      </c>
      <c r="I53" s="391" t="str">
        <f ca="1">IF(OFFSET('Banking Instructions'!AP37,0,-8)="","",OFFSET('Banking Instructions'!AP37,0,-8))</f>
        <v/>
      </c>
      <c r="J53" s="392" t="str">
        <f ca="1">IF(OFFSET('Banking Instructions'!AP37,0,-7)="","",OFFSET('Banking Instructions'!AP37,0,-7))</f>
        <v/>
      </c>
    </row>
    <row r="54" spans="1:10" ht="13.5" thickTop="1" x14ac:dyDescent="0.2">
      <c r="A54" s="400" t="str">
        <f ca="1">IF(OFFSET('Supplier Details'!J38,0,-1)="","",IF(OFFSET('Supplier Details'!J38,0,2)="","",OFFSET('Supplier Details'!J38,0,-1)))</f>
        <v/>
      </c>
      <c r="B54" s="398" t="str">
        <f ca="1">IF(OFFSET('Supplier Details'!E38,0,7)="",IF(OFFSET('Banking Instructions'!I38,0,2)="","",OFFSET('Banking Instructions'!I38,0,2)),OFFSET('Supplier Details'!E38,0,7))</f>
        <v/>
      </c>
      <c r="C54" s="587" t="str">
        <f ca="1">IF(OFFSET('Supplier Details'!X38,0,5)="",
          IF(OFFSET('Supplier Details'!X38,0,7)="","",OFFSET('Supplier Details'!X38,0,7)),
          IF(OFFSET('Supplier Details'!X38,0,7)="",OFFSET('Supplier Details'!X38,0,5),CONCATENATE(OFFSET('Supplier Details'!X38,0,5),", ",OFFSET('Supplier Details'!X38,0,7))))</f>
        <v/>
      </c>
      <c r="D54" s="588"/>
      <c r="E54" s="398" t="str">
        <f ca="1">IF(OFFSET('Supplier Details'!X38,0,4)="",IF(OFFSET('Banking Instructions'!N38,0,2)="","",OFFSET('Banking Instructions'!N38,0,2)),OFFSET('Supplier Details'!X38,0,4))</f>
        <v/>
      </c>
      <c r="F54" s="587" t="str">
        <f ca="1">IF(AND(OFFSET('Supplier Details'!AV38,0,-8)="",OFFSET('Supplier Details'!AV38,0,-5)="",OFFSET('Supplier Details'!X38,0,-4)=""),"",CONCATENATE(OFFSET('Supplier Details'!AV38,0,-9),OFFSET('Supplier Details'!AV38,0,-8)," - ",OFFSET('Supplier Details'!AV38,0,-5)," - ",OFFSET('Supplier Details'!X38,0,-4)))</f>
        <v/>
      </c>
      <c r="G54" s="589"/>
      <c r="H54" s="588"/>
      <c r="I54" s="587" t="str">
        <f ca="1">IF(OFFSET('Banking Instructions'!AP38,0,-5)="","",OFFSET('Banking Instructions'!AP38,0,-5))</f>
        <v/>
      </c>
      <c r="J54" s="590"/>
    </row>
    <row r="55" spans="1:10" ht="13.5" thickBot="1" x14ac:dyDescent="0.25">
      <c r="A55" s="399" t="str">
        <f ca="1">IF(OFFSET('Banking Instructions'!N38,0,3)="",IF(OFFSET('Supplier Details'!X38,0,-2)="","",OFFSET('Supplier Details'!X38,0,-2)),OFFSET('Banking Instructions'!N38,0,3))</f>
        <v/>
      </c>
      <c r="B55" s="391" t="str">
        <f ca="1">IF(OFFSET('Banking Instructions'!U38,0,8)="","",OFFSET('Banking Instructions'!U38,0,8))</f>
        <v/>
      </c>
      <c r="C55" s="391" t="str">
        <f ca="1">IF(OFFSET('Banking Instructions'!U38,0,7)="","",IF(OFFSET('Banking Instructions'!U38,0,7)="IBANISINCORRECT","",OFFSET('Banking Instructions'!U38,0,7)))</f>
        <v/>
      </c>
      <c r="D55" s="391" t="str">
        <f ca="1">IF(OFFSET('Banking Instructions'!U38,0,6)="","",OFFSET('Banking Instructions'!U38,0,6))</f>
        <v/>
      </c>
      <c r="E55" s="391" t="str">
        <f ca="1">IF(OFFSET('Banking Instructions'!U38,0,3)="","",OFFSET('Banking Instructions'!U38,0,3))</f>
        <v/>
      </c>
      <c r="F55" s="391" t="str">
        <f ca="1">IF(OFFSET('Banking Instructions'!U38,0,9)="","",OFFSET('Banking Instructions'!U38,0,9))</f>
        <v/>
      </c>
      <c r="G55" s="391" t="str">
        <f ca="1">IF(OFFSET('Banking Instructions'!U38,0,10)="","",OFFSET('Banking Instructions'!U38,0,10))</f>
        <v/>
      </c>
      <c r="H55" s="391" t="str">
        <f ca="1">IF(AND(OFFSET('Banking Instructions'!U38,0,11)="",OFFSET('Banking Instructions'!U38,0,12)=""),"",CONCATENATE(OFFSET('Banking Instructions'!U38,0,11)," ",OFFSET('Banking Instructions'!U38,0,12)))</f>
        <v/>
      </c>
      <c r="I55" s="391" t="str">
        <f ca="1">IF(OFFSET('Banking Instructions'!AP38,0,-8)="","",OFFSET('Banking Instructions'!AP38,0,-8))</f>
        <v/>
      </c>
      <c r="J55" s="392" t="str">
        <f ca="1">IF(OFFSET('Banking Instructions'!AP38,0,-7)="","",OFFSET('Banking Instructions'!AP38,0,-7))</f>
        <v/>
      </c>
    </row>
    <row r="56" spans="1:10" ht="13.5" thickTop="1" x14ac:dyDescent="0.2">
      <c r="A56" s="400" t="str">
        <f ca="1">IF(OFFSET('Supplier Details'!J39,0,-1)="","",IF(OFFSET('Supplier Details'!J39,0,2)="","",OFFSET('Supplier Details'!J39,0,-1)))</f>
        <v/>
      </c>
      <c r="B56" s="398" t="str">
        <f ca="1">IF(OFFSET('Supplier Details'!E39,0,7)="",IF(OFFSET('Banking Instructions'!I39,0,2)="","",OFFSET('Banking Instructions'!I39,0,2)),OFFSET('Supplier Details'!E39,0,7))</f>
        <v/>
      </c>
      <c r="C56" s="587" t="str">
        <f ca="1">IF(OFFSET('Supplier Details'!X39,0,5)="",
          IF(OFFSET('Supplier Details'!X39,0,7)="","",OFFSET('Supplier Details'!X39,0,7)),
          IF(OFFSET('Supplier Details'!X39,0,7)="",OFFSET('Supplier Details'!X39,0,5),CONCATENATE(OFFSET('Supplier Details'!X39,0,5),", ",OFFSET('Supplier Details'!X39,0,7))))</f>
        <v/>
      </c>
      <c r="D56" s="588"/>
      <c r="E56" s="398" t="str">
        <f ca="1">IF(OFFSET('Supplier Details'!X39,0,4)="",IF(OFFSET('Banking Instructions'!N39,0,2)="","",OFFSET('Banking Instructions'!N39,0,2)),OFFSET('Supplier Details'!X39,0,4))</f>
        <v/>
      </c>
      <c r="F56" s="587" t="str">
        <f ca="1">IF(AND(OFFSET('Supplier Details'!AV39,0,-8)="",OFFSET('Supplier Details'!AV39,0,-5)="",OFFSET('Supplier Details'!X39,0,-4)=""),"",CONCATENATE(OFFSET('Supplier Details'!AV39,0,-9),OFFSET('Supplier Details'!AV39,0,-8)," - ",OFFSET('Supplier Details'!AV39,0,-5)," - ",OFFSET('Supplier Details'!X39,0,-4)))</f>
        <v/>
      </c>
      <c r="G56" s="589"/>
      <c r="H56" s="588"/>
      <c r="I56" s="587" t="str">
        <f ca="1">IF(OFFSET('Banking Instructions'!AP39,0,-5)="","",OFFSET('Banking Instructions'!AP39,0,-5))</f>
        <v/>
      </c>
      <c r="J56" s="590"/>
    </row>
    <row r="57" spans="1:10" ht="13.5" thickBot="1" x14ac:dyDescent="0.25">
      <c r="A57" s="399" t="str">
        <f ca="1">IF(OFFSET('Banking Instructions'!N39,0,3)="",IF(OFFSET('Supplier Details'!X39,0,-2)="","",OFFSET('Supplier Details'!X39,0,-2)),OFFSET('Banking Instructions'!N39,0,3))</f>
        <v/>
      </c>
      <c r="B57" s="391" t="str">
        <f ca="1">IF(OFFSET('Banking Instructions'!U39,0,8)="","",OFFSET('Banking Instructions'!U39,0,8))</f>
        <v/>
      </c>
      <c r="C57" s="391" t="str">
        <f ca="1">IF(OFFSET('Banking Instructions'!U39,0,7)="","",IF(OFFSET('Banking Instructions'!U39,0,7)="IBANISINCORRECT","",OFFSET('Banking Instructions'!U39,0,7)))</f>
        <v/>
      </c>
      <c r="D57" s="391" t="str">
        <f ca="1">IF(OFFSET('Banking Instructions'!U39,0,6)="","",OFFSET('Banking Instructions'!U39,0,6))</f>
        <v/>
      </c>
      <c r="E57" s="391" t="str">
        <f ca="1">IF(OFFSET('Banking Instructions'!U39,0,3)="","",OFFSET('Banking Instructions'!U39,0,3))</f>
        <v/>
      </c>
      <c r="F57" s="391" t="str">
        <f ca="1">IF(OFFSET('Banking Instructions'!U39,0,9)="","",OFFSET('Banking Instructions'!U39,0,9))</f>
        <v/>
      </c>
      <c r="G57" s="391" t="str">
        <f ca="1">IF(OFFSET('Banking Instructions'!U39,0,10)="","",OFFSET('Banking Instructions'!U39,0,10))</f>
        <v/>
      </c>
      <c r="H57" s="391" t="str">
        <f ca="1">IF(AND(OFFSET('Banking Instructions'!U39,0,11)="",OFFSET('Banking Instructions'!U39,0,12)=""),"",CONCATENATE(OFFSET('Banking Instructions'!U39,0,11)," ",OFFSET('Banking Instructions'!U39,0,12)))</f>
        <v/>
      </c>
      <c r="I57" s="391" t="str">
        <f ca="1">IF(OFFSET('Banking Instructions'!AP39,0,-8)="","",OFFSET('Banking Instructions'!AP39,0,-8))</f>
        <v/>
      </c>
      <c r="J57" s="392" t="str">
        <f ca="1">IF(OFFSET('Banking Instructions'!AP39,0,-7)="","",OFFSET('Banking Instructions'!AP39,0,-7))</f>
        <v/>
      </c>
    </row>
    <row r="58" spans="1:10" ht="13.5" thickTop="1" x14ac:dyDescent="0.2">
      <c r="A58" s="400" t="str">
        <f ca="1">IF(OFFSET('Supplier Details'!J40,0,-1)="","",IF(OFFSET('Supplier Details'!J40,0,2)="","",OFFSET('Supplier Details'!J40,0,-1)))</f>
        <v/>
      </c>
      <c r="B58" s="398" t="str">
        <f ca="1">IF(OFFSET('Supplier Details'!E40,0,7)="",IF(OFFSET('Banking Instructions'!I40,0,2)="","",OFFSET('Banking Instructions'!I40,0,2)),OFFSET('Supplier Details'!E40,0,7))</f>
        <v/>
      </c>
      <c r="C58" s="587" t="str">
        <f ca="1">IF(OFFSET('Supplier Details'!X40,0,5)="",
          IF(OFFSET('Supplier Details'!X40,0,7)="","",OFFSET('Supplier Details'!X40,0,7)),
          IF(OFFSET('Supplier Details'!X40,0,7)="",OFFSET('Supplier Details'!X40,0,5),CONCATENATE(OFFSET('Supplier Details'!X40,0,5),", ",OFFSET('Supplier Details'!X40,0,7))))</f>
        <v/>
      </c>
      <c r="D58" s="588"/>
      <c r="E58" s="398" t="str">
        <f ca="1">IF(OFFSET('Supplier Details'!X40,0,4)="",IF(OFFSET('Banking Instructions'!N40,0,2)="","",OFFSET('Banking Instructions'!N40,0,2)),OFFSET('Supplier Details'!X40,0,4))</f>
        <v/>
      </c>
      <c r="F58" s="587" t="str">
        <f ca="1">IF(AND(OFFSET('Supplier Details'!AV40,0,-8)="",OFFSET('Supplier Details'!AV40,0,-5)="",OFFSET('Supplier Details'!X40,0,-4)=""),"",CONCATENATE(OFFSET('Supplier Details'!AV40,0,-9),OFFSET('Supplier Details'!AV40,0,-8)," - ",OFFSET('Supplier Details'!AV40,0,-5)," - ",OFFSET('Supplier Details'!X40,0,-4)))</f>
        <v/>
      </c>
      <c r="G58" s="589"/>
      <c r="H58" s="588"/>
      <c r="I58" s="587" t="str">
        <f ca="1">IF(OFFSET('Banking Instructions'!AP40,0,-5)="","",OFFSET('Banking Instructions'!AP40,0,-5))</f>
        <v/>
      </c>
      <c r="J58" s="590"/>
    </row>
    <row r="59" spans="1:10" ht="13.5" thickBot="1" x14ac:dyDescent="0.25">
      <c r="A59" s="399" t="str">
        <f ca="1">IF(OFFSET('Banking Instructions'!N40,0,3)="",IF(OFFSET('Supplier Details'!X40,0,-2)="","",OFFSET('Supplier Details'!X40,0,-2)),OFFSET('Banking Instructions'!N40,0,3))</f>
        <v/>
      </c>
      <c r="B59" s="391" t="str">
        <f ca="1">IF(OFFSET('Banking Instructions'!U40,0,8)="","",OFFSET('Banking Instructions'!U40,0,8))</f>
        <v/>
      </c>
      <c r="C59" s="391" t="str">
        <f ca="1">IF(OFFSET('Banking Instructions'!U40,0,7)="","",IF(OFFSET('Banking Instructions'!U40,0,7)="IBANISINCORRECT","",OFFSET('Banking Instructions'!U40,0,7)))</f>
        <v/>
      </c>
      <c r="D59" s="391" t="str">
        <f ca="1">IF(OFFSET('Banking Instructions'!U40,0,6)="","",OFFSET('Banking Instructions'!U40,0,6))</f>
        <v/>
      </c>
      <c r="E59" s="391" t="str">
        <f ca="1">IF(OFFSET('Banking Instructions'!U40,0,3)="","",OFFSET('Banking Instructions'!U40,0,3))</f>
        <v/>
      </c>
      <c r="F59" s="391" t="str">
        <f ca="1">IF(OFFSET('Banking Instructions'!U40,0,9)="","",OFFSET('Banking Instructions'!U40,0,9))</f>
        <v/>
      </c>
      <c r="G59" s="391" t="str">
        <f ca="1">IF(OFFSET('Banking Instructions'!U40,0,10)="","",OFFSET('Banking Instructions'!U40,0,10))</f>
        <v/>
      </c>
      <c r="H59" s="391" t="str">
        <f ca="1">IF(AND(OFFSET('Banking Instructions'!U40,0,11)="",OFFSET('Banking Instructions'!U40,0,12)=""),"",CONCATENATE(OFFSET('Banking Instructions'!U40,0,11)," ",OFFSET('Banking Instructions'!U40,0,12)))</f>
        <v/>
      </c>
      <c r="I59" s="391" t="str">
        <f ca="1">IF(OFFSET('Banking Instructions'!AP40,0,-8)="","",OFFSET('Banking Instructions'!AP40,0,-8))</f>
        <v/>
      </c>
      <c r="J59" s="392" t="str">
        <f ca="1">IF(OFFSET('Banking Instructions'!AP40,0,-7)="","",OFFSET('Banking Instructions'!AP40,0,-7))</f>
        <v/>
      </c>
    </row>
    <row r="60" spans="1:10" ht="13.5" thickTop="1" x14ac:dyDescent="0.2">
      <c r="A60" s="400" t="str">
        <f ca="1">IF(OFFSET('Supplier Details'!J41,0,-1)="","",IF(OFFSET('Supplier Details'!J41,0,2)="","",OFFSET('Supplier Details'!J41,0,-1)))</f>
        <v/>
      </c>
      <c r="B60" s="398" t="str">
        <f ca="1">IF(OFFSET('Supplier Details'!E41,0,7)="",IF(OFFSET('Banking Instructions'!I41,0,2)="","",OFFSET('Banking Instructions'!I41,0,2)),OFFSET('Supplier Details'!E41,0,7))</f>
        <v/>
      </c>
      <c r="C60" s="587" t="str">
        <f ca="1">IF(OFFSET('Supplier Details'!X41,0,5)="",
          IF(OFFSET('Supplier Details'!X41,0,7)="","",OFFSET('Supplier Details'!X41,0,7)),
          IF(OFFSET('Supplier Details'!X41,0,7)="",OFFSET('Supplier Details'!X41,0,5),CONCATENATE(OFFSET('Supplier Details'!X41,0,5),", ",OFFSET('Supplier Details'!X41,0,7))))</f>
        <v/>
      </c>
      <c r="D60" s="588"/>
      <c r="E60" s="398" t="str">
        <f ca="1">IF(OFFSET('Supplier Details'!X41,0,4)="",IF(OFFSET('Banking Instructions'!N41,0,2)="","",OFFSET('Banking Instructions'!N41,0,2)),OFFSET('Supplier Details'!X41,0,4))</f>
        <v/>
      </c>
      <c r="F60" s="587" t="str">
        <f ca="1">IF(AND(OFFSET('Supplier Details'!AV41,0,-8)="",OFFSET('Supplier Details'!AV41,0,-5)="",OFFSET('Supplier Details'!X41,0,-4)=""),"",CONCATENATE(OFFSET('Supplier Details'!AV41,0,-9),OFFSET('Supplier Details'!AV41,0,-8)," - ",OFFSET('Supplier Details'!AV41,0,-5)," - ",OFFSET('Supplier Details'!X41,0,-4)))</f>
        <v/>
      </c>
      <c r="G60" s="589"/>
      <c r="H60" s="588"/>
      <c r="I60" s="587" t="str">
        <f ca="1">IF(OFFSET('Banking Instructions'!AP41,0,-5)="","",OFFSET('Banking Instructions'!AP41,0,-5))</f>
        <v/>
      </c>
      <c r="J60" s="590"/>
    </row>
    <row r="61" spans="1:10" ht="13.5" thickBot="1" x14ac:dyDescent="0.25">
      <c r="A61" s="399" t="str">
        <f ca="1">IF(OFFSET('Banking Instructions'!N41,0,3)="",IF(OFFSET('Supplier Details'!X41,0,-2)="","",OFFSET('Supplier Details'!X41,0,-2)),OFFSET('Banking Instructions'!N41,0,3))</f>
        <v/>
      </c>
      <c r="B61" s="391" t="str">
        <f ca="1">IF(OFFSET('Banking Instructions'!U41,0,8)="","",OFFSET('Banking Instructions'!U41,0,8))</f>
        <v/>
      </c>
      <c r="C61" s="391" t="str">
        <f ca="1">IF(OFFSET('Banking Instructions'!U41,0,7)="","",IF(OFFSET('Banking Instructions'!U41,0,7)="IBANISINCORRECT","",OFFSET('Banking Instructions'!U41,0,7)))</f>
        <v/>
      </c>
      <c r="D61" s="391" t="str">
        <f ca="1">IF(OFFSET('Banking Instructions'!U41,0,6)="","",OFFSET('Banking Instructions'!U41,0,6))</f>
        <v/>
      </c>
      <c r="E61" s="391" t="str">
        <f ca="1">IF(OFFSET('Banking Instructions'!U41,0,3)="","",OFFSET('Banking Instructions'!U41,0,3))</f>
        <v/>
      </c>
      <c r="F61" s="391" t="str">
        <f ca="1">IF(OFFSET('Banking Instructions'!U41,0,9)="","",OFFSET('Banking Instructions'!U41,0,9))</f>
        <v/>
      </c>
      <c r="G61" s="391" t="str">
        <f ca="1">IF(OFFSET('Banking Instructions'!U41,0,10)="","",OFFSET('Banking Instructions'!U41,0,10))</f>
        <v/>
      </c>
      <c r="H61" s="391" t="str">
        <f ca="1">IF(AND(OFFSET('Banking Instructions'!U41,0,11)="",OFFSET('Banking Instructions'!U41,0,12)=""),"",CONCATENATE(OFFSET('Banking Instructions'!U41,0,11)," ",OFFSET('Banking Instructions'!U41,0,12)))</f>
        <v/>
      </c>
      <c r="I61" s="391" t="str">
        <f ca="1">IF(OFFSET('Banking Instructions'!AP41,0,-8)="","",OFFSET('Banking Instructions'!AP41,0,-8))</f>
        <v/>
      </c>
      <c r="J61" s="392" t="str">
        <f ca="1">IF(OFFSET('Banking Instructions'!AP41,0,-7)="","",OFFSET('Banking Instructions'!AP41,0,-7))</f>
        <v/>
      </c>
    </row>
    <row r="62" spans="1:10" ht="13.5" thickTop="1" x14ac:dyDescent="0.2">
      <c r="A62" s="400" t="str">
        <f ca="1">IF(OFFSET('Supplier Details'!J42,0,-1)="","",IF(OFFSET('Supplier Details'!J42,0,2)="","",OFFSET('Supplier Details'!J42,0,-1)))</f>
        <v/>
      </c>
      <c r="B62" s="398" t="str">
        <f ca="1">IF(OFFSET('Supplier Details'!E42,0,7)="",IF(OFFSET('Banking Instructions'!I42,0,2)="","",OFFSET('Banking Instructions'!I42,0,2)),OFFSET('Supplier Details'!E42,0,7))</f>
        <v/>
      </c>
      <c r="C62" s="587" t="str">
        <f ca="1">IF(OFFSET('Supplier Details'!X42,0,5)="",
          IF(OFFSET('Supplier Details'!X42,0,7)="","",OFFSET('Supplier Details'!X42,0,7)),
          IF(OFFSET('Supplier Details'!X42,0,7)="",OFFSET('Supplier Details'!X42,0,5),CONCATENATE(OFFSET('Supplier Details'!X42,0,5),", ",OFFSET('Supplier Details'!X42,0,7))))</f>
        <v/>
      </c>
      <c r="D62" s="588"/>
      <c r="E62" s="398" t="str">
        <f ca="1">IF(OFFSET('Supplier Details'!X42,0,4)="",IF(OFFSET('Banking Instructions'!N42,0,2)="","",OFFSET('Banking Instructions'!N42,0,2)),OFFSET('Supplier Details'!X42,0,4))</f>
        <v/>
      </c>
      <c r="F62" s="587" t="str">
        <f ca="1">IF(AND(OFFSET('Supplier Details'!AV42,0,-8)="",OFFSET('Supplier Details'!AV42,0,-5)="",OFFSET('Supplier Details'!X42,0,-4)=""),"",CONCATENATE(OFFSET('Supplier Details'!AV42,0,-9),OFFSET('Supplier Details'!AV42,0,-8)," - ",OFFSET('Supplier Details'!AV42,0,-5)," - ",OFFSET('Supplier Details'!X42,0,-4)))</f>
        <v/>
      </c>
      <c r="G62" s="589"/>
      <c r="H62" s="588"/>
      <c r="I62" s="587" t="str">
        <f ca="1">IF(OFFSET('Banking Instructions'!AP42,0,-5)="","",OFFSET('Banking Instructions'!AP42,0,-5))</f>
        <v/>
      </c>
      <c r="J62" s="590"/>
    </row>
    <row r="63" spans="1:10" ht="13.5" thickBot="1" x14ac:dyDescent="0.25">
      <c r="A63" s="399" t="str">
        <f ca="1">IF(OFFSET('Banking Instructions'!N42,0,3)="",IF(OFFSET('Supplier Details'!X42,0,-2)="","",OFFSET('Supplier Details'!X42,0,-2)),OFFSET('Banking Instructions'!N42,0,3))</f>
        <v/>
      </c>
      <c r="B63" s="391" t="str">
        <f ca="1">IF(OFFSET('Banking Instructions'!U42,0,8)="","",OFFSET('Banking Instructions'!U42,0,8))</f>
        <v/>
      </c>
      <c r="C63" s="391" t="str">
        <f ca="1">IF(OFFSET('Banking Instructions'!U42,0,7)="","",IF(OFFSET('Banking Instructions'!U42,0,7)="IBANISINCORRECT","",OFFSET('Banking Instructions'!U42,0,7)))</f>
        <v/>
      </c>
      <c r="D63" s="391" t="str">
        <f ca="1">IF(OFFSET('Banking Instructions'!U42,0,6)="","",OFFSET('Banking Instructions'!U42,0,6))</f>
        <v/>
      </c>
      <c r="E63" s="391" t="str">
        <f ca="1">IF(OFFSET('Banking Instructions'!U42,0,3)="","",OFFSET('Banking Instructions'!U42,0,3))</f>
        <v/>
      </c>
      <c r="F63" s="391" t="str">
        <f ca="1">IF(OFFSET('Banking Instructions'!U42,0,9)="","",OFFSET('Banking Instructions'!U42,0,9))</f>
        <v/>
      </c>
      <c r="G63" s="391" t="str">
        <f ca="1">IF(OFFSET('Banking Instructions'!U42,0,10)="","",OFFSET('Banking Instructions'!U42,0,10))</f>
        <v/>
      </c>
      <c r="H63" s="391" t="str">
        <f ca="1">IF(AND(OFFSET('Banking Instructions'!U42,0,11)="",OFFSET('Banking Instructions'!U42,0,12)=""),"",CONCATENATE(OFFSET('Banking Instructions'!U42,0,11)," ",OFFSET('Banking Instructions'!U42,0,12)))</f>
        <v/>
      </c>
      <c r="I63" s="391" t="str">
        <f ca="1">IF(OFFSET('Banking Instructions'!AP42,0,-8)="","",OFFSET('Banking Instructions'!AP42,0,-8))</f>
        <v/>
      </c>
      <c r="J63" s="392" t="str">
        <f ca="1">IF(OFFSET('Banking Instructions'!AP42,0,-7)="","",OFFSET('Banking Instructions'!AP42,0,-7))</f>
        <v/>
      </c>
    </row>
    <row r="64" spans="1:10" ht="13.5" thickTop="1" x14ac:dyDescent="0.2">
      <c r="A64" s="400" t="str">
        <f ca="1">IF(OFFSET('Supplier Details'!J43,0,-1)="","",IF(OFFSET('Supplier Details'!J43,0,2)="","",OFFSET('Supplier Details'!J43,0,-1)))</f>
        <v/>
      </c>
      <c r="B64" s="398" t="str">
        <f ca="1">IF(OFFSET('Supplier Details'!E43,0,7)="",IF(OFFSET('Banking Instructions'!I43,0,2)="","",OFFSET('Banking Instructions'!I43,0,2)),OFFSET('Supplier Details'!E43,0,7))</f>
        <v/>
      </c>
      <c r="C64" s="587" t="str">
        <f ca="1">IF(OFFSET('Supplier Details'!X43,0,5)="",
          IF(OFFSET('Supplier Details'!X43,0,7)="","",OFFSET('Supplier Details'!X43,0,7)),
          IF(OFFSET('Supplier Details'!X43,0,7)="",OFFSET('Supplier Details'!X43,0,5),CONCATENATE(OFFSET('Supplier Details'!X43,0,5),", ",OFFSET('Supplier Details'!X43,0,7))))</f>
        <v/>
      </c>
      <c r="D64" s="588"/>
      <c r="E64" s="398" t="str">
        <f ca="1">IF(OFFSET('Supplier Details'!X43,0,4)="",IF(OFFSET('Banking Instructions'!N43,0,2)="","",OFFSET('Banking Instructions'!N43,0,2)),OFFSET('Supplier Details'!X43,0,4))</f>
        <v/>
      </c>
      <c r="F64" s="587" t="str">
        <f ca="1">IF(AND(OFFSET('Supplier Details'!AV43,0,-8)="",OFFSET('Supplier Details'!AV43,0,-5)="",OFFSET('Supplier Details'!X43,0,-4)=""),"",CONCATENATE(OFFSET('Supplier Details'!AV43,0,-9),OFFSET('Supplier Details'!AV43,0,-8)," - ",OFFSET('Supplier Details'!AV43,0,-5)," - ",OFFSET('Supplier Details'!X43,0,-4)))</f>
        <v/>
      </c>
      <c r="G64" s="589"/>
      <c r="H64" s="588"/>
      <c r="I64" s="587" t="str">
        <f ca="1">IF(OFFSET('Banking Instructions'!AP43,0,-5)="","",OFFSET('Banking Instructions'!AP43,0,-5))</f>
        <v/>
      </c>
      <c r="J64" s="590"/>
    </row>
    <row r="65" spans="1:10" ht="13.5" thickBot="1" x14ac:dyDescent="0.25">
      <c r="A65" s="399" t="str">
        <f ca="1">IF(OFFSET('Banking Instructions'!N43,0,3)="",IF(OFFSET('Supplier Details'!X43,0,-2)="","",OFFSET('Supplier Details'!X43,0,-2)),OFFSET('Banking Instructions'!N43,0,3))</f>
        <v/>
      </c>
      <c r="B65" s="391" t="str">
        <f ca="1">IF(OFFSET('Banking Instructions'!U43,0,8)="","",OFFSET('Banking Instructions'!U43,0,8))</f>
        <v/>
      </c>
      <c r="C65" s="391" t="str">
        <f ca="1">IF(OFFSET('Banking Instructions'!U43,0,7)="","",IF(OFFSET('Banking Instructions'!U43,0,7)="IBANISINCORRECT","",OFFSET('Banking Instructions'!U43,0,7)))</f>
        <v/>
      </c>
      <c r="D65" s="391" t="str">
        <f ca="1">IF(OFFSET('Banking Instructions'!U43,0,6)="","",OFFSET('Banking Instructions'!U43,0,6))</f>
        <v/>
      </c>
      <c r="E65" s="391" t="str">
        <f ca="1">IF(OFFSET('Banking Instructions'!U43,0,3)="","",OFFSET('Banking Instructions'!U43,0,3))</f>
        <v/>
      </c>
      <c r="F65" s="391" t="str">
        <f ca="1">IF(OFFSET('Banking Instructions'!U43,0,9)="","",OFFSET('Banking Instructions'!U43,0,9))</f>
        <v/>
      </c>
      <c r="G65" s="391" t="str">
        <f ca="1">IF(OFFSET('Banking Instructions'!U43,0,10)="","",OFFSET('Banking Instructions'!U43,0,10))</f>
        <v/>
      </c>
      <c r="H65" s="391" t="str">
        <f ca="1">IF(AND(OFFSET('Banking Instructions'!U43,0,11)="",OFFSET('Banking Instructions'!U43,0,12)=""),"",CONCATENATE(OFFSET('Banking Instructions'!U43,0,11)," ",OFFSET('Banking Instructions'!U43,0,12)))</f>
        <v/>
      </c>
      <c r="I65" s="391" t="str">
        <f ca="1">IF(OFFSET('Banking Instructions'!AP43,0,-8)="","",OFFSET('Banking Instructions'!AP43,0,-8))</f>
        <v/>
      </c>
      <c r="J65" s="392" t="str">
        <f ca="1">IF(OFFSET('Banking Instructions'!AP43,0,-7)="","",OFFSET('Banking Instructions'!AP43,0,-7))</f>
        <v/>
      </c>
    </row>
    <row r="66" spans="1:10" ht="13.5" thickTop="1" x14ac:dyDescent="0.2">
      <c r="A66" s="400" t="str">
        <f ca="1">IF(OFFSET('Supplier Details'!J44,0,-1)="","",IF(OFFSET('Supplier Details'!J44,0,2)="","",OFFSET('Supplier Details'!J44,0,-1)))</f>
        <v/>
      </c>
      <c r="B66" s="398" t="str">
        <f ca="1">IF(OFFSET('Supplier Details'!E44,0,7)="",IF(OFFSET('Banking Instructions'!I44,0,2)="","",OFFSET('Banking Instructions'!I44,0,2)),OFFSET('Supplier Details'!E44,0,7))</f>
        <v/>
      </c>
      <c r="C66" s="587" t="str">
        <f ca="1">IF(OFFSET('Supplier Details'!X44,0,5)="",
          IF(OFFSET('Supplier Details'!X44,0,7)="","",OFFSET('Supplier Details'!X44,0,7)),
          IF(OFFSET('Supplier Details'!X44,0,7)="",OFFSET('Supplier Details'!X44,0,5),CONCATENATE(OFFSET('Supplier Details'!X44,0,5),", ",OFFSET('Supplier Details'!X44,0,7))))</f>
        <v/>
      </c>
      <c r="D66" s="588"/>
      <c r="E66" s="398" t="str">
        <f ca="1">IF(OFFSET('Supplier Details'!X44,0,4)="",IF(OFFSET('Banking Instructions'!N44,0,2)="","",OFFSET('Banking Instructions'!N44,0,2)),OFFSET('Supplier Details'!X44,0,4))</f>
        <v/>
      </c>
      <c r="F66" s="587" t="str">
        <f ca="1">IF(AND(OFFSET('Supplier Details'!AV44,0,-8)="",OFFSET('Supplier Details'!AV44,0,-5)="",OFFSET('Supplier Details'!X44,0,-4)=""),"",CONCATENATE(OFFSET('Supplier Details'!AV44,0,-9),OFFSET('Supplier Details'!AV44,0,-8)," - ",OFFSET('Supplier Details'!AV44,0,-5)," - ",OFFSET('Supplier Details'!X44,0,-4)))</f>
        <v/>
      </c>
      <c r="G66" s="589"/>
      <c r="H66" s="588"/>
      <c r="I66" s="587" t="str">
        <f ca="1">IF(OFFSET('Banking Instructions'!AP44,0,-5)="","",OFFSET('Banking Instructions'!AP44,0,-5))</f>
        <v/>
      </c>
      <c r="J66" s="590"/>
    </row>
    <row r="67" spans="1:10" ht="13.5" thickBot="1" x14ac:dyDescent="0.25">
      <c r="A67" s="399" t="str">
        <f ca="1">IF(OFFSET('Banking Instructions'!N44,0,3)="",IF(OFFSET('Supplier Details'!X44,0,-2)="","",OFFSET('Supplier Details'!X44,0,-2)),OFFSET('Banking Instructions'!N44,0,3))</f>
        <v/>
      </c>
      <c r="B67" s="391" t="str">
        <f ca="1">IF(OFFSET('Banking Instructions'!U44,0,8)="","",OFFSET('Banking Instructions'!U44,0,8))</f>
        <v/>
      </c>
      <c r="C67" s="391" t="str">
        <f ca="1">IF(OFFSET('Banking Instructions'!U44,0,7)="","",IF(OFFSET('Banking Instructions'!U44,0,7)="IBANISINCORRECT","",OFFSET('Banking Instructions'!U44,0,7)))</f>
        <v/>
      </c>
      <c r="D67" s="391" t="str">
        <f ca="1">IF(OFFSET('Banking Instructions'!U44,0,6)="","",OFFSET('Banking Instructions'!U44,0,6))</f>
        <v/>
      </c>
      <c r="E67" s="391" t="str">
        <f ca="1">IF(OFFSET('Banking Instructions'!U44,0,3)="","",OFFSET('Banking Instructions'!U44,0,3))</f>
        <v/>
      </c>
      <c r="F67" s="391" t="str">
        <f ca="1">IF(OFFSET('Banking Instructions'!U44,0,9)="","",OFFSET('Banking Instructions'!U44,0,9))</f>
        <v/>
      </c>
      <c r="G67" s="391" t="str">
        <f ca="1">IF(OFFSET('Banking Instructions'!U44,0,10)="","",OFFSET('Banking Instructions'!U44,0,10))</f>
        <v/>
      </c>
      <c r="H67" s="391" t="str">
        <f ca="1">IF(AND(OFFSET('Banking Instructions'!U44,0,11)="",OFFSET('Banking Instructions'!U44,0,12)=""),"",CONCATENATE(OFFSET('Banking Instructions'!U44,0,11)," ",OFFSET('Banking Instructions'!U44,0,12)))</f>
        <v/>
      </c>
      <c r="I67" s="391" t="str">
        <f ca="1">IF(OFFSET('Banking Instructions'!AP44,0,-8)="","",OFFSET('Banking Instructions'!AP44,0,-8))</f>
        <v/>
      </c>
      <c r="J67" s="392" t="str">
        <f ca="1">IF(OFFSET('Banking Instructions'!AP44,0,-7)="","",OFFSET('Banking Instructions'!AP44,0,-7))</f>
        <v/>
      </c>
    </row>
    <row r="68" spans="1:10" ht="13.5" thickTop="1" x14ac:dyDescent="0.2">
      <c r="A68" s="400" t="str">
        <f ca="1">IF(OFFSET('Supplier Details'!J45,0,-1)="","",IF(OFFSET('Supplier Details'!J45,0,2)="","",OFFSET('Supplier Details'!J45,0,-1)))</f>
        <v/>
      </c>
      <c r="B68" s="398" t="str">
        <f ca="1">IF(OFFSET('Supplier Details'!E45,0,7)="",IF(OFFSET('Banking Instructions'!I45,0,2)="","",OFFSET('Banking Instructions'!I45,0,2)),OFFSET('Supplier Details'!E45,0,7))</f>
        <v/>
      </c>
      <c r="C68" s="587" t="str">
        <f ca="1">IF(OFFSET('Supplier Details'!X45,0,5)="",
          IF(OFFSET('Supplier Details'!X45,0,7)="","",OFFSET('Supplier Details'!X45,0,7)),
          IF(OFFSET('Supplier Details'!X45,0,7)="",OFFSET('Supplier Details'!X45,0,5),CONCATENATE(OFFSET('Supplier Details'!X45,0,5),", ",OFFSET('Supplier Details'!X45,0,7))))</f>
        <v/>
      </c>
      <c r="D68" s="588"/>
      <c r="E68" s="398" t="str">
        <f ca="1">IF(OFFSET('Supplier Details'!X45,0,4)="",IF(OFFSET('Banking Instructions'!N45,0,2)="","",OFFSET('Banking Instructions'!N45,0,2)),OFFSET('Supplier Details'!X45,0,4))</f>
        <v/>
      </c>
      <c r="F68" s="587" t="str">
        <f ca="1">IF(AND(OFFSET('Supplier Details'!AV45,0,-8)="",OFFSET('Supplier Details'!AV45,0,-5)="",OFFSET('Supplier Details'!X45,0,-4)=""),"",CONCATENATE(OFFSET('Supplier Details'!AV45,0,-9),OFFSET('Supplier Details'!AV45,0,-8)," - ",OFFSET('Supplier Details'!AV45,0,-5)," - ",OFFSET('Supplier Details'!X45,0,-4)))</f>
        <v/>
      </c>
      <c r="G68" s="589"/>
      <c r="H68" s="588"/>
      <c r="I68" s="587" t="str">
        <f ca="1">IF(OFFSET('Banking Instructions'!AP45,0,-5)="","",OFFSET('Banking Instructions'!AP45,0,-5))</f>
        <v/>
      </c>
      <c r="J68" s="590"/>
    </row>
    <row r="69" spans="1:10" ht="13.5" thickBot="1" x14ac:dyDescent="0.25">
      <c r="A69" s="399" t="str">
        <f ca="1">IF(OFFSET('Banking Instructions'!N45,0,3)="",IF(OFFSET('Supplier Details'!X45,0,-2)="","",OFFSET('Supplier Details'!X45,0,-2)),OFFSET('Banking Instructions'!N45,0,3))</f>
        <v/>
      </c>
      <c r="B69" s="391" t="str">
        <f ca="1">IF(OFFSET('Banking Instructions'!U45,0,8)="","",OFFSET('Banking Instructions'!U45,0,8))</f>
        <v/>
      </c>
      <c r="C69" s="391" t="str">
        <f ca="1">IF(OFFSET('Banking Instructions'!U45,0,7)="","",IF(OFFSET('Banking Instructions'!U45,0,7)="IBANISINCORRECT","",OFFSET('Banking Instructions'!U45,0,7)))</f>
        <v/>
      </c>
      <c r="D69" s="391" t="str">
        <f ca="1">IF(OFFSET('Banking Instructions'!U45,0,6)="","",OFFSET('Banking Instructions'!U45,0,6))</f>
        <v/>
      </c>
      <c r="E69" s="391" t="str">
        <f ca="1">IF(OFFSET('Banking Instructions'!U45,0,3)="","",OFFSET('Banking Instructions'!U45,0,3))</f>
        <v/>
      </c>
      <c r="F69" s="391" t="str">
        <f ca="1">IF(OFFSET('Banking Instructions'!U45,0,9)="","",OFFSET('Banking Instructions'!U45,0,9))</f>
        <v/>
      </c>
      <c r="G69" s="391" t="str">
        <f ca="1">IF(OFFSET('Banking Instructions'!U45,0,10)="","",OFFSET('Banking Instructions'!U45,0,10))</f>
        <v/>
      </c>
      <c r="H69" s="391" t="str">
        <f ca="1">IF(AND(OFFSET('Banking Instructions'!U45,0,11)="",OFFSET('Banking Instructions'!U45,0,12)=""),"",CONCATENATE(OFFSET('Banking Instructions'!U45,0,11)," ",OFFSET('Banking Instructions'!U45,0,12)))</f>
        <v/>
      </c>
      <c r="I69" s="391" t="str">
        <f ca="1">IF(OFFSET('Banking Instructions'!AP45,0,-8)="","",OFFSET('Banking Instructions'!AP45,0,-8))</f>
        <v/>
      </c>
      <c r="J69" s="392" t="str">
        <f ca="1">IF(OFFSET('Banking Instructions'!AP45,0,-7)="","",OFFSET('Banking Instructions'!AP45,0,-7))</f>
        <v/>
      </c>
    </row>
    <row r="70" spans="1:10" ht="13.5" thickTop="1" x14ac:dyDescent="0.2">
      <c r="A70" s="400" t="str">
        <f ca="1">IF(OFFSET('Supplier Details'!J46,0,-1)="","",IF(OFFSET('Supplier Details'!J46,0,2)="","",OFFSET('Supplier Details'!J46,0,-1)))</f>
        <v/>
      </c>
      <c r="B70" s="398" t="str">
        <f ca="1">IF(OFFSET('Supplier Details'!E46,0,7)="",IF(OFFSET('Banking Instructions'!I46,0,2)="","",OFFSET('Banking Instructions'!I46,0,2)),OFFSET('Supplier Details'!E46,0,7))</f>
        <v/>
      </c>
      <c r="C70" s="587" t="str">
        <f ca="1">IF(OFFSET('Supplier Details'!X46,0,5)="",
          IF(OFFSET('Supplier Details'!X46,0,7)="","",OFFSET('Supplier Details'!X46,0,7)),
          IF(OFFSET('Supplier Details'!X46,0,7)="",OFFSET('Supplier Details'!X46,0,5),CONCATENATE(OFFSET('Supplier Details'!X46,0,5),", ",OFFSET('Supplier Details'!X46,0,7))))</f>
        <v/>
      </c>
      <c r="D70" s="588"/>
      <c r="E70" s="398" t="str">
        <f ca="1">IF(OFFSET('Supplier Details'!X46,0,4)="",IF(OFFSET('Banking Instructions'!N46,0,2)="","",OFFSET('Banking Instructions'!N46,0,2)),OFFSET('Supplier Details'!X46,0,4))</f>
        <v/>
      </c>
      <c r="F70" s="587" t="str">
        <f ca="1">IF(AND(OFFSET('Supplier Details'!AV46,0,-8)="",OFFSET('Supplier Details'!AV46,0,-5)="",OFFSET('Supplier Details'!X46,0,-4)=""),"",CONCATENATE(OFFSET('Supplier Details'!AV46,0,-9),OFFSET('Supplier Details'!AV46,0,-8)," - ",OFFSET('Supplier Details'!AV46,0,-5)," - ",OFFSET('Supplier Details'!X46,0,-4)))</f>
        <v/>
      </c>
      <c r="G70" s="589"/>
      <c r="H70" s="588"/>
      <c r="I70" s="587" t="str">
        <f ca="1">IF(OFFSET('Banking Instructions'!AP46,0,-5)="","",OFFSET('Banking Instructions'!AP46,0,-5))</f>
        <v/>
      </c>
      <c r="J70" s="590"/>
    </row>
    <row r="71" spans="1:10" ht="13.5" thickBot="1" x14ac:dyDescent="0.25">
      <c r="A71" s="399" t="str">
        <f ca="1">IF(OFFSET('Banking Instructions'!N46,0,3)="",IF(OFFSET('Supplier Details'!X46,0,-2)="","",OFFSET('Supplier Details'!X46,0,-2)),OFFSET('Banking Instructions'!N46,0,3))</f>
        <v/>
      </c>
      <c r="B71" s="391" t="str">
        <f ca="1">IF(OFFSET('Banking Instructions'!U46,0,8)="","",OFFSET('Banking Instructions'!U46,0,8))</f>
        <v/>
      </c>
      <c r="C71" s="391" t="str">
        <f ca="1">IF(OFFSET('Banking Instructions'!U46,0,7)="","",IF(OFFSET('Banking Instructions'!U46,0,7)="IBANISINCORRECT","",OFFSET('Banking Instructions'!U46,0,7)))</f>
        <v/>
      </c>
      <c r="D71" s="391" t="str">
        <f ca="1">IF(OFFSET('Banking Instructions'!U46,0,6)="","",OFFSET('Banking Instructions'!U46,0,6))</f>
        <v/>
      </c>
      <c r="E71" s="391" t="str">
        <f ca="1">IF(OFFSET('Banking Instructions'!U46,0,3)="","",OFFSET('Banking Instructions'!U46,0,3))</f>
        <v/>
      </c>
      <c r="F71" s="391" t="str">
        <f ca="1">IF(OFFSET('Banking Instructions'!U46,0,9)="","",OFFSET('Banking Instructions'!U46,0,9))</f>
        <v/>
      </c>
      <c r="G71" s="391" t="str">
        <f ca="1">IF(OFFSET('Banking Instructions'!U46,0,10)="","",OFFSET('Banking Instructions'!U46,0,10))</f>
        <v/>
      </c>
      <c r="H71" s="391" t="str">
        <f ca="1">IF(AND(OFFSET('Banking Instructions'!U46,0,11)="",OFFSET('Banking Instructions'!U46,0,12)=""),"",CONCATENATE(OFFSET('Banking Instructions'!U46,0,11)," ",OFFSET('Banking Instructions'!U46,0,12)))</f>
        <v/>
      </c>
      <c r="I71" s="391" t="str">
        <f ca="1">IF(OFFSET('Banking Instructions'!AP46,0,-8)="","",OFFSET('Banking Instructions'!AP46,0,-8))</f>
        <v/>
      </c>
      <c r="J71" s="392" t="str">
        <f ca="1">IF(OFFSET('Banking Instructions'!AP46,0,-7)="","",OFFSET('Banking Instructions'!AP46,0,-7))</f>
        <v/>
      </c>
    </row>
    <row r="72" spans="1:10" ht="13.5" thickTop="1" x14ac:dyDescent="0.2">
      <c r="A72" s="400" t="str">
        <f ca="1">IF(OFFSET('Supplier Details'!J47,0,-1)="","",IF(OFFSET('Supplier Details'!J47,0,2)="","",OFFSET('Supplier Details'!J47,0,-1)))</f>
        <v/>
      </c>
      <c r="B72" s="398" t="str">
        <f ca="1">IF(OFFSET('Supplier Details'!E47,0,7)="",IF(OFFSET('Banking Instructions'!I47,0,2)="","",OFFSET('Banking Instructions'!I47,0,2)),OFFSET('Supplier Details'!E47,0,7))</f>
        <v/>
      </c>
      <c r="C72" s="587" t="str">
        <f ca="1">IF(OFFSET('Supplier Details'!X47,0,5)="",
          IF(OFFSET('Supplier Details'!X47,0,7)="","",OFFSET('Supplier Details'!X47,0,7)),
          IF(OFFSET('Supplier Details'!X47,0,7)="",OFFSET('Supplier Details'!X47,0,5),CONCATENATE(OFFSET('Supplier Details'!X47,0,5),", ",OFFSET('Supplier Details'!X47,0,7))))</f>
        <v/>
      </c>
      <c r="D72" s="588"/>
      <c r="E72" s="398" t="str">
        <f ca="1">IF(OFFSET('Supplier Details'!X47,0,4)="",IF(OFFSET('Banking Instructions'!N47,0,2)="","",OFFSET('Banking Instructions'!N47,0,2)),OFFSET('Supplier Details'!X47,0,4))</f>
        <v/>
      </c>
      <c r="F72" s="587" t="str">
        <f ca="1">IF(AND(OFFSET('Supplier Details'!AV47,0,-8)="",OFFSET('Supplier Details'!AV47,0,-5)="",OFFSET('Supplier Details'!X47,0,-4)=""),"",CONCATENATE(OFFSET('Supplier Details'!AV47,0,-9),OFFSET('Supplier Details'!AV47,0,-8)," - ",OFFSET('Supplier Details'!AV47,0,-5)," - ",OFFSET('Supplier Details'!X47,0,-4)))</f>
        <v/>
      </c>
      <c r="G72" s="589"/>
      <c r="H72" s="588"/>
      <c r="I72" s="587" t="str">
        <f ca="1">IF(OFFSET('Banking Instructions'!AP47,0,-5)="","",OFFSET('Banking Instructions'!AP47,0,-5))</f>
        <v/>
      </c>
      <c r="J72" s="590"/>
    </row>
    <row r="73" spans="1:10" ht="13.5" thickBot="1" x14ac:dyDescent="0.25">
      <c r="A73" s="399" t="str">
        <f ca="1">IF(OFFSET('Banking Instructions'!N47,0,3)="",IF(OFFSET('Supplier Details'!X47,0,-2)="","",OFFSET('Supplier Details'!X47,0,-2)),OFFSET('Banking Instructions'!N47,0,3))</f>
        <v/>
      </c>
      <c r="B73" s="391" t="str">
        <f ca="1">IF(OFFSET('Banking Instructions'!U47,0,8)="","",OFFSET('Banking Instructions'!U47,0,8))</f>
        <v/>
      </c>
      <c r="C73" s="391" t="str">
        <f ca="1">IF(OFFSET('Banking Instructions'!U47,0,7)="","",IF(OFFSET('Banking Instructions'!U47,0,7)="IBANISINCORRECT","",OFFSET('Banking Instructions'!U47,0,7)))</f>
        <v/>
      </c>
      <c r="D73" s="391" t="str">
        <f ca="1">IF(OFFSET('Banking Instructions'!U47,0,6)="","",OFFSET('Banking Instructions'!U47,0,6))</f>
        <v/>
      </c>
      <c r="E73" s="391" t="str">
        <f ca="1">IF(OFFSET('Banking Instructions'!U47,0,3)="","",OFFSET('Banking Instructions'!U47,0,3))</f>
        <v/>
      </c>
      <c r="F73" s="391" t="str">
        <f ca="1">IF(OFFSET('Banking Instructions'!U47,0,9)="","",OFFSET('Banking Instructions'!U47,0,9))</f>
        <v/>
      </c>
      <c r="G73" s="391" t="str">
        <f ca="1">IF(OFFSET('Banking Instructions'!U47,0,10)="","",OFFSET('Banking Instructions'!U47,0,10))</f>
        <v/>
      </c>
      <c r="H73" s="391" t="str">
        <f ca="1">IF(AND(OFFSET('Banking Instructions'!U47,0,11)="",OFFSET('Banking Instructions'!U47,0,12)=""),"",CONCATENATE(OFFSET('Banking Instructions'!U47,0,11)," ",OFFSET('Banking Instructions'!U47,0,12)))</f>
        <v/>
      </c>
      <c r="I73" s="391" t="str">
        <f ca="1">IF(OFFSET('Banking Instructions'!AP47,0,-8)="","",OFFSET('Banking Instructions'!AP47,0,-8))</f>
        <v/>
      </c>
      <c r="J73" s="392" t="str">
        <f ca="1">IF(OFFSET('Banking Instructions'!AP47,0,-7)="","",OFFSET('Banking Instructions'!AP47,0,-7))</f>
        <v/>
      </c>
    </row>
    <row r="74" spans="1:10" ht="13.5" thickTop="1" x14ac:dyDescent="0.2">
      <c r="A74" s="400" t="str">
        <f ca="1">IF(OFFSET('Supplier Details'!J48,0,-1)="","",IF(OFFSET('Supplier Details'!J48,0,2)="","",OFFSET('Supplier Details'!J48,0,-1)))</f>
        <v/>
      </c>
      <c r="B74" s="398" t="str">
        <f ca="1">IF(OFFSET('Supplier Details'!E48,0,7)="",IF(OFFSET('Banking Instructions'!I48,0,2)="","",OFFSET('Banking Instructions'!I48,0,2)),OFFSET('Supplier Details'!E48,0,7))</f>
        <v/>
      </c>
      <c r="C74" s="587" t="str">
        <f ca="1">IF(OFFSET('Supplier Details'!X48,0,5)="",
          IF(OFFSET('Supplier Details'!X48,0,7)="","",OFFSET('Supplier Details'!X48,0,7)),
          IF(OFFSET('Supplier Details'!X48,0,7)="",OFFSET('Supplier Details'!X48,0,5),CONCATENATE(OFFSET('Supplier Details'!X48,0,5),", ",OFFSET('Supplier Details'!X48,0,7))))</f>
        <v/>
      </c>
      <c r="D74" s="588"/>
      <c r="E74" s="398" t="str">
        <f ca="1">IF(OFFSET('Supplier Details'!X48,0,4)="",IF(OFFSET('Banking Instructions'!N48,0,2)="","",OFFSET('Banking Instructions'!N48,0,2)),OFFSET('Supplier Details'!X48,0,4))</f>
        <v/>
      </c>
      <c r="F74" s="587" t="str">
        <f ca="1">IF(AND(OFFSET('Supplier Details'!AV48,0,-8)="",OFFSET('Supplier Details'!AV48,0,-5)="",OFFSET('Supplier Details'!X48,0,-4)=""),"",CONCATENATE(OFFSET('Supplier Details'!AV48,0,-9),OFFSET('Supplier Details'!AV48,0,-8)," - ",OFFSET('Supplier Details'!AV48,0,-5)," - ",OFFSET('Supplier Details'!X48,0,-4)))</f>
        <v/>
      </c>
      <c r="G74" s="589"/>
      <c r="H74" s="588"/>
      <c r="I74" s="587" t="str">
        <f ca="1">IF(OFFSET('Banking Instructions'!AP48,0,-5)="","",OFFSET('Banking Instructions'!AP48,0,-5))</f>
        <v/>
      </c>
      <c r="J74" s="590"/>
    </row>
    <row r="75" spans="1:10" ht="13.5" thickBot="1" x14ac:dyDescent="0.25">
      <c r="A75" s="399" t="str">
        <f ca="1">IF(OFFSET('Banking Instructions'!N48,0,3)="",IF(OFFSET('Supplier Details'!X48,0,-2)="","",OFFSET('Supplier Details'!X48,0,-2)),OFFSET('Banking Instructions'!N48,0,3))</f>
        <v/>
      </c>
      <c r="B75" s="391" t="str">
        <f ca="1">IF(OFFSET('Banking Instructions'!U48,0,8)="","",OFFSET('Banking Instructions'!U48,0,8))</f>
        <v/>
      </c>
      <c r="C75" s="391" t="str">
        <f ca="1">IF(OFFSET('Banking Instructions'!U48,0,7)="","",IF(OFFSET('Banking Instructions'!U48,0,7)="IBANISINCORRECT","",OFFSET('Banking Instructions'!U48,0,7)))</f>
        <v/>
      </c>
      <c r="D75" s="391" t="str">
        <f ca="1">IF(OFFSET('Banking Instructions'!U48,0,6)="","",OFFSET('Banking Instructions'!U48,0,6))</f>
        <v/>
      </c>
      <c r="E75" s="391" t="str">
        <f ca="1">IF(OFFSET('Banking Instructions'!U48,0,3)="","",OFFSET('Banking Instructions'!U48,0,3))</f>
        <v/>
      </c>
      <c r="F75" s="391" t="str">
        <f ca="1">IF(OFFSET('Banking Instructions'!U48,0,9)="","",OFFSET('Banking Instructions'!U48,0,9))</f>
        <v/>
      </c>
      <c r="G75" s="391" t="str">
        <f ca="1">IF(OFFSET('Banking Instructions'!U48,0,10)="","",OFFSET('Banking Instructions'!U48,0,10))</f>
        <v/>
      </c>
      <c r="H75" s="391" t="str">
        <f ca="1">IF(AND(OFFSET('Banking Instructions'!U48,0,11)="",OFFSET('Banking Instructions'!U48,0,12)=""),"",CONCATENATE(OFFSET('Banking Instructions'!U48,0,11)," ",OFFSET('Banking Instructions'!U48,0,12)))</f>
        <v/>
      </c>
      <c r="I75" s="391" t="str">
        <f ca="1">IF(OFFSET('Banking Instructions'!AP48,0,-8)="","",OFFSET('Banking Instructions'!AP48,0,-8))</f>
        <v/>
      </c>
      <c r="J75" s="392" t="str">
        <f ca="1">IF(OFFSET('Banking Instructions'!AP48,0,-7)="","",OFFSET('Banking Instructions'!AP48,0,-7))</f>
        <v/>
      </c>
    </row>
    <row r="76" spans="1:10" ht="13.5" thickTop="1" x14ac:dyDescent="0.2">
      <c r="A76" s="400" t="str">
        <f ca="1">IF(OFFSET('Supplier Details'!J49,0,-1)="","",IF(OFFSET('Supplier Details'!J49,0,2)="","",OFFSET('Supplier Details'!J49,0,-1)))</f>
        <v/>
      </c>
      <c r="B76" s="398" t="str">
        <f ca="1">IF(OFFSET('Supplier Details'!E49,0,7)="",IF(OFFSET('Banking Instructions'!I49,0,2)="","",OFFSET('Banking Instructions'!I49,0,2)),OFFSET('Supplier Details'!E49,0,7))</f>
        <v/>
      </c>
      <c r="C76" s="587" t="str">
        <f ca="1">IF(OFFSET('Supplier Details'!X49,0,5)="",
          IF(OFFSET('Supplier Details'!X49,0,7)="","",OFFSET('Supplier Details'!X49,0,7)),
          IF(OFFSET('Supplier Details'!X49,0,7)="",OFFSET('Supplier Details'!X49,0,5),CONCATENATE(OFFSET('Supplier Details'!X49,0,5),", ",OFFSET('Supplier Details'!X49,0,7))))</f>
        <v/>
      </c>
      <c r="D76" s="588"/>
      <c r="E76" s="398" t="str">
        <f ca="1">IF(OFFSET('Supplier Details'!X49,0,4)="",IF(OFFSET('Banking Instructions'!N49,0,2)="","",OFFSET('Banking Instructions'!N49,0,2)),OFFSET('Supplier Details'!X49,0,4))</f>
        <v/>
      </c>
      <c r="F76" s="587" t="str">
        <f ca="1">IF(AND(OFFSET('Supplier Details'!AV49,0,-8)="",OFFSET('Supplier Details'!AV49,0,-5)="",OFFSET('Supplier Details'!X49,0,-4)=""),"",CONCATENATE(OFFSET('Supplier Details'!AV49,0,-9),OFFSET('Supplier Details'!AV49,0,-8)," - ",OFFSET('Supplier Details'!AV49,0,-5)," - ",OFFSET('Supplier Details'!X49,0,-4)))</f>
        <v/>
      </c>
      <c r="G76" s="589"/>
      <c r="H76" s="588"/>
      <c r="I76" s="587" t="str">
        <f ca="1">IF(OFFSET('Banking Instructions'!AP49,0,-5)="","",OFFSET('Banking Instructions'!AP49,0,-5))</f>
        <v/>
      </c>
      <c r="J76" s="590"/>
    </row>
    <row r="77" spans="1:10" ht="13.5" thickBot="1" x14ac:dyDescent="0.25">
      <c r="A77" s="399" t="str">
        <f ca="1">IF(OFFSET('Banking Instructions'!N49,0,3)="",IF(OFFSET('Supplier Details'!X49,0,-2)="","",OFFSET('Supplier Details'!X49,0,-2)),OFFSET('Banking Instructions'!N49,0,3))</f>
        <v/>
      </c>
      <c r="B77" s="391" t="str">
        <f ca="1">IF(OFFSET('Banking Instructions'!U49,0,8)="","",OFFSET('Banking Instructions'!U49,0,8))</f>
        <v/>
      </c>
      <c r="C77" s="391" t="str">
        <f ca="1">IF(OFFSET('Banking Instructions'!U49,0,7)="","",IF(OFFSET('Banking Instructions'!U49,0,7)="IBANISINCORRECT","",OFFSET('Banking Instructions'!U49,0,7)))</f>
        <v/>
      </c>
      <c r="D77" s="391" t="str">
        <f ca="1">IF(OFFSET('Banking Instructions'!U49,0,6)="","",OFFSET('Banking Instructions'!U49,0,6))</f>
        <v/>
      </c>
      <c r="E77" s="391" t="str">
        <f ca="1">IF(OFFSET('Banking Instructions'!U49,0,3)="","",OFFSET('Banking Instructions'!U49,0,3))</f>
        <v/>
      </c>
      <c r="F77" s="391" t="str">
        <f ca="1">IF(OFFSET('Banking Instructions'!U49,0,9)="","",OFFSET('Banking Instructions'!U49,0,9))</f>
        <v/>
      </c>
      <c r="G77" s="391" t="str">
        <f ca="1">IF(OFFSET('Banking Instructions'!U49,0,10)="","",OFFSET('Banking Instructions'!U49,0,10))</f>
        <v/>
      </c>
      <c r="H77" s="391" t="str">
        <f ca="1">IF(AND(OFFSET('Banking Instructions'!U49,0,11)="",OFFSET('Banking Instructions'!U49,0,12)=""),"",CONCATENATE(OFFSET('Banking Instructions'!U49,0,11)," ",OFFSET('Banking Instructions'!U49,0,12)))</f>
        <v/>
      </c>
      <c r="I77" s="391" t="str">
        <f ca="1">IF(OFFSET('Banking Instructions'!AP49,0,-8)="","",OFFSET('Banking Instructions'!AP49,0,-8))</f>
        <v/>
      </c>
      <c r="J77" s="392" t="str">
        <f ca="1">IF(OFFSET('Banking Instructions'!AP49,0,-7)="","",OFFSET('Banking Instructions'!AP49,0,-7))</f>
        <v/>
      </c>
    </row>
    <row r="78" spans="1:10" ht="13.5" thickTop="1" x14ac:dyDescent="0.2">
      <c r="A78" s="400" t="str">
        <f ca="1">IF(OFFSET('Supplier Details'!J50,0,-1)="","",IF(OFFSET('Supplier Details'!J50,0,2)="","",OFFSET('Supplier Details'!J50,0,-1)))</f>
        <v/>
      </c>
      <c r="B78" s="398" t="str">
        <f ca="1">IF(OFFSET('Supplier Details'!E50,0,7)="",IF(OFFSET('Banking Instructions'!I50,0,2)="","",OFFSET('Banking Instructions'!I50,0,2)),OFFSET('Supplier Details'!E50,0,7))</f>
        <v/>
      </c>
      <c r="C78" s="587" t="str">
        <f ca="1">IF(OFFSET('Supplier Details'!X50,0,5)="",
          IF(OFFSET('Supplier Details'!X50,0,7)="","",OFFSET('Supplier Details'!X50,0,7)),
          IF(OFFSET('Supplier Details'!X50,0,7)="",OFFSET('Supplier Details'!X50,0,5),CONCATENATE(OFFSET('Supplier Details'!X50,0,5),", ",OFFSET('Supplier Details'!X50,0,7))))</f>
        <v/>
      </c>
      <c r="D78" s="588"/>
      <c r="E78" s="398" t="str">
        <f ca="1">IF(OFFSET('Supplier Details'!X50,0,4)="",IF(OFFSET('Banking Instructions'!N50,0,2)="","",OFFSET('Banking Instructions'!N50,0,2)),OFFSET('Supplier Details'!X50,0,4))</f>
        <v/>
      </c>
      <c r="F78" s="587" t="str">
        <f ca="1">IF(AND(OFFSET('Supplier Details'!AV50,0,-8)="",OFFSET('Supplier Details'!AV50,0,-5)="",OFFSET('Supplier Details'!X50,0,-4)=""),"",CONCATENATE(OFFSET('Supplier Details'!AV50,0,-9),OFFSET('Supplier Details'!AV50,0,-8)," - ",OFFSET('Supplier Details'!AV50,0,-5)," - ",OFFSET('Supplier Details'!X50,0,-4)))</f>
        <v/>
      </c>
      <c r="G78" s="589"/>
      <c r="H78" s="588"/>
      <c r="I78" s="587" t="str">
        <f ca="1">IF(OFFSET('Banking Instructions'!AP50,0,-5)="","",OFFSET('Banking Instructions'!AP50,0,-5))</f>
        <v/>
      </c>
      <c r="J78" s="590"/>
    </row>
    <row r="79" spans="1:10" ht="13.5" thickBot="1" x14ac:dyDescent="0.25">
      <c r="A79" s="399" t="str">
        <f ca="1">IF(OFFSET('Banking Instructions'!N50,0,3)="",IF(OFFSET('Supplier Details'!X50,0,-2)="","",OFFSET('Supplier Details'!X50,0,-2)),OFFSET('Banking Instructions'!N50,0,3))</f>
        <v/>
      </c>
      <c r="B79" s="391" t="str">
        <f ca="1">IF(OFFSET('Banking Instructions'!U50,0,8)="","",OFFSET('Banking Instructions'!U50,0,8))</f>
        <v/>
      </c>
      <c r="C79" s="391" t="str">
        <f ca="1">IF(OFFSET('Banking Instructions'!U50,0,7)="","",IF(OFFSET('Banking Instructions'!U50,0,7)="IBANISINCORRECT","",OFFSET('Banking Instructions'!U50,0,7)))</f>
        <v/>
      </c>
      <c r="D79" s="391" t="str">
        <f ca="1">IF(OFFSET('Banking Instructions'!U50,0,6)="","",OFFSET('Banking Instructions'!U50,0,6))</f>
        <v/>
      </c>
      <c r="E79" s="391" t="str">
        <f ca="1">IF(OFFSET('Banking Instructions'!U50,0,3)="","",OFFSET('Banking Instructions'!U50,0,3))</f>
        <v/>
      </c>
      <c r="F79" s="391" t="str">
        <f ca="1">IF(OFFSET('Banking Instructions'!U50,0,9)="","",OFFSET('Banking Instructions'!U50,0,9))</f>
        <v/>
      </c>
      <c r="G79" s="391" t="str">
        <f ca="1">IF(OFFSET('Banking Instructions'!U50,0,10)="","",OFFSET('Banking Instructions'!U50,0,10))</f>
        <v/>
      </c>
      <c r="H79" s="391" t="str">
        <f ca="1">IF(AND(OFFSET('Banking Instructions'!U50,0,11)="",OFFSET('Banking Instructions'!U50,0,12)=""),"",CONCATENATE(OFFSET('Banking Instructions'!U50,0,11)," ",OFFSET('Banking Instructions'!U50,0,12)))</f>
        <v/>
      </c>
      <c r="I79" s="391" t="str">
        <f ca="1">IF(OFFSET('Banking Instructions'!AP50,0,-8)="","",OFFSET('Banking Instructions'!AP50,0,-8))</f>
        <v/>
      </c>
      <c r="J79" s="392" t="str">
        <f ca="1">IF(OFFSET('Banking Instructions'!AP50,0,-7)="","",OFFSET('Banking Instructions'!AP50,0,-7))</f>
        <v/>
      </c>
    </row>
    <row r="80" spans="1:10" ht="13.5" thickTop="1" x14ac:dyDescent="0.2">
      <c r="A80" s="400" t="str">
        <f ca="1">IF(OFFSET('Supplier Details'!J51,0,-1)="","",IF(OFFSET('Supplier Details'!J51,0,2)="","",OFFSET('Supplier Details'!J51,0,-1)))</f>
        <v/>
      </c>
      <c r="B80" s="398" t="str">
        <f ca="1">IF(OFFSET('Supplier Details'!E51,0,7)="",IF(OFFSET('Banking Instructions'!I51,0,2)="","",OFFSET('Banking Instructions'!I51,0,2)),OFFSET('Supplier Details'!E51,0,7))</f>
        <v/>
      </c>
      <c r="C80" s="587" t="str">
        <f ca="1">IF(OFFSET('Supplier Details'!X51,0,5)="",
          IF(OFFSET('Supplier Details'!X51,0,7)="","",OFFSET('Supplier Details'!X51,0,7)),
          IF(OFFSET('Supplier Details'!X51,0,7)="",OFFSET('Supplier Details'!X51,0,5),CONCATENATE(OFFSET('Supplier Details'!X51,0,5),", ",OFFSET('Supplier Details'!X51,0,7))))</f>
        <v/>
      </c>
      <c r="D80" s="588"/>
      <c r="E80" s="398" t="str">
        <f ca="1">IF(OFFSET('Supplier Details'!X51,0,4)="",IF(OFFSET('Banking Instructions'!N51,0,2)="","",OFFSET('Banking Instructions'!N51,0,2)),OFFSET('Supplier Details'!X51,0,4))</f>
        <v/>
      </c>
      <c r="F80" s="587" t="str">
        <f ca="1">IF(AND(OFFSET('Supplier Details'!AV51,0,-8)="",OFFSET('Supplier Details'!AV51,0,-5)="",OFFSET('Supplier Details'!X51,0,-4)=""),"",CONCATENATE(OFFSET('Supplier Details'!AV51,0,-9),OFFSET('Supplier Details'!AV51,0,-8)," - ",OFFSET('Supplier Details'!AV51,0,-5)," - ",OFFSET('Supplier Details'!X51,0,-4)))</f>
        <v/>
      </c>
      <c r="G80" s="589"/>
      <c r="H80" s="588"/>
      <c r="I80" s="587" t="str">
        <f ca="1">IF(OFFSET('Banking Instructions'!AP51,0,-5)="","",OFFSET('Banking Instructions'!AP51,0,-5))</f>
        <v/>
      </c>
      <c r="J80" s="590"/>
    </row>
    <row r="81" spans="1:10" ht="13.5" thickBot="1" x14ac:dyDescent="0.25">
      <c r="A81" s="399" t="str">
        <f ca="1">IF(OFFSET('Banking Instructions'!N51,0,3)="",IF(OFFSET('Supplier Details'!X51,0,-2)="","",OFFSET('Supplier Details'!X51,0,-2)),OFFSET('Banking Instructions'!N51,0,3))</f>
        <v/>
      </c>
      <c r="B81" s="391" t="str">
        <f ca="1">IF(OFFSET('Banking Instructions'!U51,0,8)="","",OFFSET('Banking Instructions'!U51,0,8))</f>
        <v/>
      </c>
      <c r="C81" s="391" t="str">
        <f ca="1">IF(OFFSET('Banking Instructions'!U51,0,7)="","",IF(OFFSET('Banking Instructions'!U51,0,7)="IBANISINCORRECT","",OFFSET('Banking Instructions'!U51,0,7)))</f>
        <v/>
      </c>
      <c r="D81" s="391" t="str">
        <f ca="1">IF(OFFSET('Banking Instructions'!U51,0,6)="","",OFFSET('Banking Instructions'!U51,0,6))</f>
        <v/>
      </c>
      <c r="E81" s="391" t="str">
        <f ca="1">IF(OFFSET('Banking Instructions'!U51,0,3)="","",OFFSET('Banking Instructions'!U51,0,3))</f>
        <v/>
      </c>
      <c r="F81" s="391" t="str">
        <f ca="1">IF(OFFSET('Banking Instructions'!U51,0,9)="","",OFFSET('Banking Instructions'!U51,0,9))</f>
        <v/>
      </c>
      <c r="G81" s="391" t="str">
        <f ca="1">IF(OFFSET('Banking Instructions'!U51,0,10)="","",OFFSET('Banking Instructions'!U51,0,10))</f>
        <v/>
      </c>
      <c r="H81" s="391" t="str">
        <f ca="1">IF(AND(OFFSET('Banking Instructions'!U51,0,11)="",OFFSET('Banking Instructions'!U51,0,12)=""),"",CONCATENATE(OFFSET('Banking Instructions'!U51,0,11)," ",OFFSET('Banking Instructions'!U51,0,12)))</f>
        <v/>
      </c>
      <c r="I81" s="391" t="str">
        <f ca="1">IF(OFFSET('Banking Instructions'!AP51,0,-8)="","",OFFSET('Banking Instructions'!AP51,0,-8))</f>
        <v/>
      </c>
      <c r="J81" s="392" t="str">
        <f ca="1">IF(OFFSET('Banking Instructions'!AP51,0,-7)="","",OFFSET('Banking Instructions'!AP51,0,-7))</f>
        <v/>
      </c>
    </row>
    <row r="82" spans="1:10" ht="13.5" thickTop="1" x14ac:dyDescent="0.2">
      <c r="A82" s="400" t="str">
        <f ca="1">IF(OFFSET('Supplier Details'!J52,0,-1)="","",IF(OFFSET('Supplier Details'!J52,0,2)="","",OFFSET('Supplier Details'!J52,0,-1)))</f>
        <v/>
      </c>
      <c r="B82" s="398" t="str">
        <f ca="1">IF(OFFSET('Supplier Details'!E52,0,7)="",IF(OFFSET('Banking Instructions'!I52,0,2)="","",OFFSET('Banking Instructions'!I52,0,2)),OFFSET('Supplier Details'!E52,0,7))</f>
        <v/>
      </c>
      <c r="C82" s="587" t="str">
        <f ca="1">IF(OFFSET('Supplier Details'!X52,0,5)="",
          IF(OFFSET('Supplier Details'!X52,0,7)="","",OFFSET('Supplier Details'!X52,0,7)),
          IF(OFFSET('Supplier Details'!X52,0,7)="",OFFSET('Supplier Details'!X52,0,5),CONCATENATE(OFFSET('Supplier Details'!X52,0,5),", ",OFFSET('Supplier Details'!X52,0,7))))</f>
        <v/>
      </c>
      <c r="D82" s="588"/>
      <c r="E82" s="398" t="str">
        <f ca="1">IF(OFFSET('Supplier Details'!X52,0,4)="",IF(OFFSET('Banking Instructions'!N52,0,2)="","",OFFSET('Banking Instructions'!N52,0,2)),OFFSET('Supplier Details'!X52,0,4))</f>
        <v/>
      </c>
      <c r="F82" s="587" t="str">
        <f ca="1">IF(AND(OFFSET('Supplier Details'!AV52,0,-8)="",OFFSET('Supplier Details'!AV52,0,-5)="",OFFSET('Supplier Details'!X52,0,-4)=""),"",CONCATENATE(OFFSET('Supplier Details'!AV52,0,-9),OFFSET('Supplier Details'!AV52,0,-8)," - ",OFFSET('Supplier Details'!AV52,0,-5)," - ",OFFSET('Supplier Details'!X52,0,-4)))</f>
        <v/>
      </c>
      <c r="G82" s="589"/>
      <c r="H82" s="588"/>
      <c r="I82" s="587" t="str">
        <f ca="1">IF(OFFSET('Banking Instructions'!AP52,0,-5)="","",OFFSET('Banking Instructions'!AP52,0,-5))</f>
        <v/>
      </c>
      <c r="J82" s="590"/>
    </row>
    <row r="83" spans="1:10" ht="13.5" thickBot="1" x14ac:dyDescent="0.25">
      <c r="A83" s="399" t="str">
        <f ca="1">IF(OFFSET('Banking Instructions'!N52,0,3)="",IF(OFFSET('Supplier Details'!X52,0,-2)="","",OFFSET('Supplier Details'!X52,0,-2)),OFFSET('Banking Instructions'!N52,0,3))</f>
        <v/>
      </c>
      <c r="B83" s="391" t="str">
        <f ca="1">IF(OFFSET('Banking Instructions'!U52,0,8)="","",OFFSET('Banking Instructions'!U52,0,8))</f>
        <v/>
      </c>
      <c r="C83" s="391" t="str">
        <f ca="1">IF(OFFSET('Banking Instructions'!U52,0,7)="","",IF(OFFSET('Banking Instructions'!U52,0,7)="IBANISINCORRECT","",OFFSET('Banking Instructions'!U52,0,7)))</f>
        <v/>
      </c>
      <c r="D83" s="391" t="str">
        <f ca="1">IF(OFFSET('Banking Instructions'!U52,0,6)="","",OFFSET('Banking Instructions'!U52,0,6))</f>
        <v/>
      </c>
      <c r="E83" s="391" t="str">
        <f ca="1">IF(OFFSET('Banking Instructions'!U52,0,3)="","",OFFSET('Banking Instructions'!U52,0,3))</f>
        <v/>
      </c>
      <c r="F83" s="391" t="str">
        <f ca="1">IF(OFFSET('Banking Instructions'!U52,0,9)="","",OFFSET('Banking Instructions'!U52,0,9))</f>
        <v/>
      </c>
      <c r="G83" s="391" t="str">
        <f ca="1">IF(OFFSET('Banking Instructions'!U52,0,10)="","",OFFSET('Banking Instructions'!U52,0,10))</f>
        <v/>
      </c>
      <c r="H83" s="391" t="str">
        <f ca="1">IF(AND(OFFSET('Banking Instructions'!U52,0,11)="",OFFSET('Banking Instructions'!U52,0,12)=""),"",CONCATENATE(OFFSET('Banking Instructions'!U52,0,11)," ",OFFSET('Banking Instructions'!U52,0,12)))</f>
        <v/>
      </c>
      <c r="I83" s="391" t="str">
        <f ca="1">IF(OFFSET('Banking Instructions'!AP52,0,-8)="","",OFFSET('Banking Instructions'!AP52,0,-8))</f>
        <v/>
      </c>
      <c r="J83" s="392" t="str">
        <f ca="1">IF(OFFSET('Banking Instructions'!AP52,0,-7)="","",OFFSET('Banking Instructions'!AP52,0,-7))</f>
        <v/>
      </c>
    </row>
    <row r="84" spans="1:10" ht="13.5" thickTop="1" x14ac:dyDescent="0.2">
      <c r="A84" s="400" t="str">
        <f ca="1">IF(OFFSET('Supplier Details'!J53,0,-1)="","",IF(OFFSET('Supplier Details'!J53,0,2)="","",OFFSET('Supplier Details'!J53,0,-1)))</f>
        <v/>
      </c>
      <c r="B84" s="398" t="str">
        <f ca="1">IF(OFFSET('Supplier Details'!E53,0,7)="",IF(OFFSET('Banking Instructions'!I53,0,2)="","",OFFSET('Banking Instructions'!I53,0,2)),OFFSET('Supplier Details'!E53,0,7))</f>
        <v/>
      </c>
      <c r="C84" s="587" t="str">
        <f ca="1">IF(OFFSET('Supplier Details'!X53,0,5)="",
          IF(OFFSET('Supplier Details'!X53,0,7)="","",OFFSET('Supplier Details'!X53,0,7)),
          IF(OFFSET('Supplier Details'!X53,0,7)="",OFFSET('Supplier Details'!X53,0,5),CONCATENATE(OFFSET('Supplier Details'!X53,0,5),", ",OFFSET('Supplier Details'!X53,0,7))))</f>
        <v/>
      </c>
      <c r="D84" s="588"/>
      <c r="E84" s="398" t="str">
        <f ca="1">IF(OFFSET('Supplier Details'!X53,0,4)="",IF(OFFSET('Banking Instructions'!N53,0,2)="","",OFFSET('Banking Instructions'!N53,0,2)),OFFSET('Supplier Details'!X53,0,4))</f>
        <v/>
      </c>
      <c r="F84" s="587" t="str">
        <f ca="1">IF(AND(OFFSET('Supplier Details'!AV53,0,-8)="",OFFSET('Supplier Details'!AV53,0,-5)="",OFFSET('Supplier Details'!X53,0,-4)=""),"",CONCATENATE(OFFSET('Supplier Details'!AV53,0,-9),OFFSET('Supplier Details'!AV53,0,-8)," - ",OFFSET('Supplier Details'!AV53,0,-5)," - ",OFFSET('Supplier Details'!X53,0,-4)))</f>
        <v/>
      </c>
      <c r="G84" s="589"/>
      <c r="H84" s="588"/>
      <c r="I84" s="587" t="str">
        <f ca="1">IF(OFFSET('Banking Instructions'!AP53,0,-5)="","",OFFSET('Banking Instructions'!AP53,0,-5))</f>
        <v/>
      </c>
      <c r="J84" s="590"/>
    </row>
    <row r="85" spans="1:10" ht="13.5" thickBot="1" x14ac:dyDescent="0.25">
      <c r="A85" s="399" t="str">
        <f ca="1">IF(OFFSET('Banking Instructions'!N53,0,3)="",IF(OFFSET('Supplier Details'!X53,0,-2)="","",OFFSET('Supplier Details'!X53,0,-2)),OFFSET('Banking Instructions'!N53,0,3))</f>
        <v/>
      </c>
      <c r="B85" s="391" t="str">
        <f ca="1">IF(OFFSET('Banking Instructions'!U53,0,8)="","",OFFSET('Banking Instructions'!U53,0,8))</f>
        <v/>
      </c>
      <c r="C85" s="391" t="str">
        <f ca="1">IF(OFFSET('Banking Instructions'!U53,0,7)="","",IF(OFFSET('Banking Instructions'!U53,0,7)="IBANISINCORRECT","",OFFSET('Banking Instructions'!U53,0,7)))</f>
        <v/>
      </c>
      <c r="D85" s="391" t="str">
        <f ca="1">IF(OFFSET('Banking Instructions'!U53,0,6)="","",OFFSET('Banking Instructions'!U53,0,6))</f>
        <v/>
      </c>
      <c r="E85" s="391" t="str">
        <f ca="1">IF(OFFSET('Banking Instructions'!U53,0,3)="","",OFFSET('Banking Instructions'!U53,0,3))</f>
        <v/>
      </c>
      <c r="F85" s="391" t="str">
        <f ca="1">IF(OFFSET('Banking Instructions'!U53,0,9)="","",OFFSET('Banking Instructions'!U53,0,9))</f>
        <v/>
      </c>
      <c r="G85" s="391" t="str">
        <f ca="1">IF(OFFSET('Banking Instructions'!U53,0,10)="","",OFFSET('Banking Instructions'!U53,0,10))</f>
        <v/>
      </c>
      <c r="H85" s="391" t="str">
        <f ca="1">IF(AND(OFFSET('Banking Instructions'!U53,0,11)="",OFFSET('Banking Instructions'!U53,0,12)=""),"",CONCATENATE(OFFSET('Banking Instructions'!U53,0,11)," ",OFFSET('Banking Instructions'!U53,0,12)))</f>
        <v/>
      </c>
      <c r="I85" s="391" t="str">
        <f ca="1">IF(OFFSET('Banking Instructions'!AP53,0,-8)="","",OFFSET('Banking Instructions'!AP53,0,-8))</f>
        <v/>
      </c>
      <c r="J85" s="392" t="str">
        <f ca="1">IF(OFFSET('Banking Instructions'!AP53,0,-7)="","",OFFSET('Banking Instructions'!AP53,0,-7))</f>
        <v/>
      </c>
    </row>
    <row r="86" spans="1:10" ht="13.5" thickTop="1" x14ac:dyDescent="0.2">
      <c r="A86" s="400" t="str">
        <f ca="1">IF(OFFSET('Supplier Details'!J54,0,-1)="","",IF(OFFSET('Supplier Details'!J54,0,2)="","",OFFSET('Supplier Details'!J54,0,-1)))</f>
        <v/>
      </c>
      <c r="B86" s="398" t="str">
        <f ca="1">IF(OFFSET('Supplier Details'!E54,0,7)="",IF(OFFSET('Banking Instructions'!I54,0,2)="","",OFFSET('Banking Instructions'!I54,0,2)),OFFSET('Supplier Details'!E54,0,7))</f>
        <v/>
      </c>
      <c r="C86" s="587" t="str">
        <f ca="1">IF(OFFSET('Supplier Details'!X54,0,5)="",
          IF(OFFSET('Supplier Details'!X54,0,7)="","",OFFSET('Supplier Details'!X54,0,7)),
          IF(OFFSET('Supplier Details'!X54,0,7)="",OFFSET('Supplier Details'!X54,0,5),CONCATENATE(OFFSET('Supplier Details'!X54,0,5),", ",OFFSET('Supplier Details'!X54,0,7))))</f>
        <v/>
      </c>
      <c r="D86" s="588"/>
      <c r="E86" s="398" t="str">
        <f ca="1">IF(OFFSET('Supplier Details'!X54,0,4)="",IF(OFFSET('Banking Instructions'!N54,0,2)="","",OFFSET('Banking Instructions'!N54,0,2)),OFFSET('Supplier Details'!X54,0,4))</f>
        <v/>
      </c>
      <c r="F86" s="587" t="str">
        <f ca="1">IF(AND(OFFSET('Supplier Details'!AV54,0,-8)="",OFFSET('Supplier Details'!AV54,0,-5)="",OFFSET('Supplier Details'!X54,0,-4)=""),"",CONCATENATE(OFFSET('Supplier Details'!AV54,0,-9),OFFSET('Supplier Details'!AV54,0,-8)," - ",OFFSET('Supplier Details'!AV54,0,-5)," - ",OFFSET('Supplier Details'!X54,0,-4)))</f>
        <v/>
      </c>
      <c r="G86" s="589"/>
      <c r="H86" s="588"/>
      <c r="I86" s="587" t="str">
        <f ca="1">IF(OFFSET('Banking Instructions'!AP54,0,-5)="","",OFFSET('Banking Instructions'!AP54,0,-5))</f>
        <v/>
      </c>
      <c r="J86" s="590"/>
    </row>
    <row r="87" spans="1:10" ht="13.5" thickBot="1" x14ac:dyDescent="0.25">
      <c r="A87" s="399" t="str">
        <f ca="1">IF(OFFSET('Banking Instructions'!N54,0,3)="",IF(OFFSET('Supplier Details'!X54,0,-2)="","",OFFSET('Supplier Details'!X54,0,-2)),OFFSET('Banking Instructions'!N54,0,3))</f>
        <v/>
      </c>
      <c r="B87" s="391" t="str">
        <f ca="1">IF(OFFSET('Banking Instructions'!U54,0,8)="","",OFFSET('Banking Instructions'!U54,0,8))</f>
        <v/>
      </c>
      <c r="C87" s="391" t="str">
        <f ca="1">IF(OFFSET('Banking Instructions'!U54,0,7)="","",IF(OFFSET('Banking Instructions'!U54,0,7)="IBANISINCORRECT","",OFFSET('Banking Instructions'!U54,0,7)))</f>
        <v/>
      </c>
      <c r="D87" s="391" t="str">
        <f ca="1">IF(OFFSET('Banking Instructions'!U54,0,6)="","",OFFSET('Banking Instructions'!U54,0,6))</f>
        <v/>
      </c>
      <c r="E87" s="391" t="str">
        <f ca="1">IF(OFFSET('Banking Instructions'!U54,0,3)="","",OFFSET('Banking Instructions'!U54,0,3))</f>
        <v/>
      </c>
      <c r="F87" s="391" t="str">
        <f ca="1">IF(OFFSET('Banking Instructions'!U54,0,9)="","",OFFSET('Banking Instructions'!U54,0,9))</f>
        <v/>
      </c>
      <c r="G87" s="391" t="str">
        <f ca="1">IF(OFFSET('Banking Instructions'!U54,0,10)="","",OFFSET('Banking Instructions'!U54,0,10))</f>
        <v/>
      </c>
      <c r="H87" s="391" t="str">
        <f ca="1">IF(AND(OFFSET('Banking Instructions'!U54,0,11)="",OFFSET('Banking Instructions'!U54,0,12)=""),"",CONCATENATE(OFFSET('Banking Instructions'!U54,0,11)," ",OFFSET('Banking Instructions'!U54,0,12)))</f>
        <v/>
      </c>
      <c r="I87" s="391" t="str">
        <f ca="1">IF(OFFSET('Banking Instructions'!AP54,0,-8)="","",OFFSET('Banking Instructions'!AP54,0,-8))</f>
        <v/>
      </c>
      <c r="J87" s="392" t="str">
        <f ca="1">IF(OFFSET('Banking Instructions'!AP54,0,-7)="","",OFFSET('Banking Instructions'!AP54,0,-7))</f>
        <v/>
      </c>
    </row>
    <row r="88" spans="1:10" ht="13.5" thickTop="1" x14ac:dyDescent="0.2">
      <c r="A88" s="400" t="str">
        <f ca="1">IF(OFFSET('Supplier Details'!J55,0,-1)="","",IF(OFFSET('Supplier Details'!J55,0,2)="","",OFFSET('Supplier Details'!J55,0,-1)))</f>
        <v/>
      </c>
      <c r="B88" s="398" t="str">
        <f ca="1">IF(OFFSET('Supplier Details'!E55,0,7)="",IF(OFFSET('Banking Instructions'!I55,0,2)="","",OFFSET('Banking Instructions'!I55,0,2)),OFFSET('Supplier Details'!E55,0,7))</f>
        <v/>
      </c>
      <c r="C88" s="587" t="str">
        <f ca="1">IF(OFFSET('Supplier Details'!X55,0,5)="",
          IF(OFFSET('Supplier Details'!X55,0,7)="","",OFFSET('Supplier Details'!X55,0,7)),
          IF(OFFSET('Supplier Details'!X55,0,7)="",OFFSET('Supplier Details'!X55,0,5),CONCATENATE(OFFSET('Supplier Details'!X55,0,5),", ",OFFSET('Supplier Details'!X55,0,7))))</f>
        <v/>
      </c>
      <c r="D88" s="588"/>
      <c r="E88" s="398" t="str">
        <f ca="1">IF(OFFSET('Supplier Details'!X55,0,4)="",IF(OFFSET('Banking Instructions'!N55,0,2)="","",OFFSET('Banking Instructions'!N55,0,2)),OFFSET('Supplier Details'!X55,0,4))</f>
        <v/>
      </c>
      <c r="F88" s="587" t="str">
        <f ca="1">IF(AND(OFFSET('Supplier Details'!AV55,0,-8)="",OFFSET('Supplier Details'!AV55,0,-5)="",OFFSET('Supplier Details'!X55,0,-4)=""),"",CONCATENATE(OFFSET('Supplier Details'!AV55,0,-9),OFFSET('Supplier Details'!AV55,0,-8)," - ",OFFSET('Supplier Details'!AV55,0,-5)," - ",OFFSET('Supplier Details'!X55,0,-4)))</f>
        <v/>
      </c>
      <c r="G88" s="589"/>
      <c r="H88" s="588"/>
      <c r="I88" s="587" t="str">
        <f ca="1">IF(OFFSET('Banking Instructions'!AP55,0,-5)="","",OFFSET('Banking Instructions'!AP55,0,-5))</f>
        <v/>
      </c>
      <c r="J88" s="590"/>
    </row>
    <row r="89" spans="1:10" ht="13.5" thickBot="1" x14ac:dyDescent="0.25">
      <c r="A89" s="399" t="str">
        <f ca="1">IF(OFFSET('Banking Instructions'!N55,0,3)="",IF(OFFSET('Supplier Details'!X55,0,-2)="","",OFFSET('Supplier Details'!X55,0,-2)),OFFSET('Banking Instructions'!N55,0,3))</f>
        <v/>
      </c>
      <c r="B89" s="391" t="str">
        <f ca="1">IF(OFFSET('Banking Instructions'!U55,0,8)="","",OFFSET('Banking Instructions'!U55,0,8))</f>
        <v/>
      </c>
      <c r="C89" s="391" t="str">
        <f ca="1">IF(OFFSET('Banking Instructions'!U55,0,7)="","",IF(OFFSET('Banking Instructions'!U55,0,7)="IBANISINCORRECT","",OFFSET('Banking Instructions'!U55,0,7)))</f>
        <v/>
      </c>
      <c r="D89" s="391" t="str">
        <f ca="1">IF(OFFSET('Banking Instructions'!U55,0,6)="","",OFFSET('Banking Instructions'!U55,0,6))</f>
        <v/>
      </c>
      <c r="E89" s="391" t="str">
        <f ca="1">IF(OFFSET('Banking Instructions'!U55,0,3)="","",OFFSET('Banking Instructions'!U55,0,3))</f>
        <v/>
      </c>
      <c r="F89" s="391" t="str">
        <f ca="1">IF(OFFSET('Banking Instructions'!U55,0,9)="","",OFFSET('Banking Instructions'!U55,0,9))</f>
        <v/>
      </c>
      <c r="G89" s="391" t="str">
        <f ca="1">IF(OFFSET('Banking Instructions'!U55,0,10)="","",OFFSET('Banking Instructions'!U55,0,10))</f>
        <v/>
      </c>
      <c r="H89" s="391" t="str">
        <f ca="1">IF(AND(OFFSET('Banking Instructions'!U55,0,11)="",OFFSET('Banking Instructions'!U55,0,12)=""),"",CONCATENATE(OFFSET('Banking Instructions'!U55,0,11)," ",OFFSET('Banking Instructions'!U55,0,12)))</f>
        <v/>
      </c>
      <c r="I89" s="391" t="str">
        <f ca="1">IF(OFFSET('Banking Instructions'!AP55,0,-8)="","",OFFSET('Banking Instructions'!AP55,0,-8))</f>
        <v/>
      </c>
      <c r="J89" s="392" t="str">
        <f ca="1">IF(OFFSET('Banking Instructions'!AP55,0,-7)="","",OFFSET('Banking Instructions'!AP55,0,-7))</f>
        <v/>
      </c>
    </row>
    <row r="90" spans="1:10" ht="13.5" thickTop="1" x14ac:dyDescent="0.2">
      <c r="A90" s="400" t="str">
        <f ca="1">IF(OFFSET('Supplier Details'!J56,0,-1)="","",IF(OFFSET('Supplier Details'!J56,0,2)="","",OFFSET('Supplier Details'!J56,0,-1)))</f>
        <v/>
      </c>
      <c r="B90" s="398" t="str">
        <f ca="1">IF(OFFSET('Supplier Details'!E56,0,7)="",IF(OFFSET('Banking Instructions'!I56,0,2)="","",OFFSET('Banking Instructions'!I56,0,2)),OFFSET('Supplier Details'!E56,0,7))</f>
        <v/>
      </c>
      <c r="C90" s="587" t="str">
        <f ca="1">IF(OFFSET('Supplier Details'!X56,0,5)="",
          IF(OFFSET('Supplier Details'!X56,0,7)="","",OFFSET('Supplier Details'!X56,0,7)),
          IF(OFFSET('Supplier Details'!X56,0,7)="",OFFSET('Supplier Details'!X56,0,5),CONCATENATE(OFFSET('Supplier Details'!X56,0,5),", ",OFFSET('Supplier Details'!X56,0,7))))</f>
        <v/>
      </c>
      <c r="D90" s="588"/>
      <c r="E90" s="398" t="str">
        <f ca="1">IF(OFFSET('Supplier Details'!X56,0,4)="",IF(OFFSET('Banking Instructions'!N56,0,2)="","",OFFSET('Banking Instructions'!N56,0,2)),OFFSET('Supplier Details'!X56,0,4))</f>
        <v/>
      </c>
      <c r="F90" s="587" t="str">
        <f ca="1">IF(AND(OFFSET('Supplier Details'!AV56,0,-8)="",OFFSET('Supplier Details'!AV56,0,-5)="",OFFSET('Supplier Details'!X56,0,-4)=""),"",CONCATENATE(OFFSET('Supplier Details'!AV56,0,-9),OFFSET('Supplier Details'!AV56,0,-8)," - ",OFFSET('Supplier Details'!AV56,0,-5)," - ",OFFSET('Supplier Details'!X56,0,-4)))</f>
        <v/>
      </c>
      <c r="G90" s="589"/>
      <c r="H90" s="588"/>
      <c r="I90" s="587" t="str">
        <f ca="1">IF(OFFSET('Banking Instructions'!AP56,0,-5)="","",OFFSET('Banking Instructions'!AP56,0,-5))</f>
        <v/>
      </c>
      <c r="J90" s="590"/>
    </row>
    <row r="91" spans="1:10" ht="13.5" thickBot="1" x14ac:dyDescent="0.25">
      <c r="A91" s="399" t="str">
        <f ca="1">IF(OFFSET('Banking Instructions'!N56,0,3)="",IF(OFFSET('Supplier Details'!X56,0,-2)="","",OFFSET('Supplier Details'!X56,0,-2)),OFFSET('Banking Instructions'!N56,0,3))</f>
        <v/>
      </c>
      <c r="B91" s="391" t="str">
        <f ca="1">IF(OFFSET('Banking Instructions'!U56,0,8)="","",OFFSET('Banking Instructions'!U56,0,8))</f>
        <v/>
      </c>
      <c r="C91" s="391" t="str">
        <f ca="1">IF(OFFSET('Banking Instructions'!U56,0,7)="","",IF(OFFSET('Banking Instructions'!U56,0,7)="IBANISINCORRECT","",OFFSET('Banking Instructions'!U56,0,7)))</f>
        <v/>
      </c>
      <c r="D91" s="391" t="str">
        <f ca="1">IF(OFFSET('Banking Instructions'!U56,0,6)="","",OFFSET('Banking Instructions'!U56,0,6))</f>
        <v/>
      </c>
      <c r="E91" s="391" t="str">
        <f ca="1">IF(OFFSET('Banking Instructions'!U56,0,3)="","",OFFSET('Banking Instructions'!U56,0,3))</f>
        <v/>
      </c>
      <c r="F91" s="391" t="str">
        <f ca="1">IF(OFFSET('Banking Instructions'!U56,0,9)="","",OFFSET('Banking Instructions'!U56,0,9))</f>
        <v/>
      </c>
      <c r="G91" s="391" t="str">
        <f ca="1">IF(OFFSET('Banking Instructions'!U56,0,10)="","",OFFSET('Banking Instructions'!U56,0,10))</f>
        <v/>
      </c>
      <c r="H91" s="391" t="str">
        <f ca="1">IF(AND(OFFSET('Banking Instructions'!U56,0,11)="",OFFSET('Banking Instructions'!U56,0,12)=""),"",CONCATENATE(OFFSET('Banking Instructions'!U56,0,11)," ",OFFSET('Banking Instructions'!U56,0,12)))</f>
        <v/>
      </c>
      <c r="I91" s="391" t="str">
        <f ca="1">IF(OFFSET('Banking Instructions'!AP56,0,-8)="","",OFFSET('Banking Instructions'!AP56,0,-8))</f>
        <v/>
      </c>
      <c r="J91" s="392" t="str">
        <f ca="1">IF(OFFSET('Banking Instructions'!AP56,0,-7)="","",OFFSET('Banking Instructions'!AP56,0,-7))</f>
        <v/>
      </c>
    </row>
    <row r="92" spans="1:10" ht="13.5" thickTop="1" x14ac:dyDescent="0.2">
      <c r="A92" s="400" t="str">
        <f ca="1">IF(OFFSET('Supplier Details'!J57,0,-1)="","",IF(OFFSET('Supplier Details'!J57,0,2)="","",OFFSET('Supplier Details'!J57,0,-1)))</f>
        <v/>
      </c>
      <c r="B92" s="398" t="str">
        <f ca="1">IF(OFFSET('Supplier Details'!E57,0,7)="",IF(OFFSET('Banking Instructions'!I57,0,2)="","",OFFSET('Banking Instructions'!I57,0,2)),OFFSET('Supplier Details'!E57,0,7))</f>
        <v/>
      </c>
      <c r="C92" s="587" t="str">
        <f ca="1">IF(OFFSET('Supplier Details'!X57,0,5)="",
          IF(OFFSET('Supplier Details'!X57,0,7)="","",OFFSET('Supplier Details'!X57,0,7)),
          IF(OFFSET('Supplier Details'!X57,0,7)="",OFFSET('Supplier Details'!X57,0,5),CONCATENATE(OFFSET('Supplier Details'!X57,0,5),", ",OFFSET('Supplier Details'!X57,0,7))))</f>
        <v/>
      </c>
      <c r="D92" s="588"/>
      <c r="E92" s="398" t="str">
        <f ca="1">IF(OFFSET('Supplier Details'!X57,0,4)="",IF(OFFSET('Banking Instructions'!N57,0,2)="","",OFFSET('Banking Instructions'!N57,0,2)),OFFSET('Supplier Details'!X57,0,4))</f>
        <v/>
      </c>
      <c r="F92" s="587" t="str">
        <f ca="1">IF(AND(OFFSET('Supplier Details'!AV57,0,-8)="",OFFSET('Supplier Details'!AV57,0,-5)="",OFFSET('Supplier Details'!X57,0,-4)=""),"",CONCATENATE(OFFSET('Supplier Details'!AV57,0,-9),OFFSET('Supplier Details'!AV57,0,-8)," - ",OFFSET('Supplier Details'!AV57,0,-5)," - ",OFFSET('Supplier Details'!X57,0,-4)))</f>
        <v/>
      </c>
      <c r="G92" s="589"/>
      <c r="H92" s="588"/>
      <c r="I92" s="587" t="str">
        <f ca="1">IF(OFFSET('Banking Instructions'!AP57,0,-5)="","",OFFSET('Banking Instructions'!AP57,0,-5))</f>
        <v/>
      </c>
      <c r="J92" s="590"/>
    </row>
    <row r="93" spans="1:10" ht="13.5" thickBot="1" x14ac:dyDescent="0.25">
      <c r="A93" s="399" t="str">
        <f ca="1">IF(OFFSET('Banking Instructions'!N57,0,3)="",IF(OFFSET('Supplier Details'!X57,0,-2)="","",OFFSET('Supplier Details'!X57,0,-2)),OFFSET('Banking Instructions'!N57,0,3))</f>
        <v/>
      </c>
      <c r="B93" s="391" t="str">
        <f ca="1">IF(OFFSET('Banking Instructions'!U57,0,8)="","",OFFSET('Banking Instructions'!U57,0,8))</f>
        <v/>
      </c>
      <c r="C93" s="391" t="str">
        <f ca="1">IF(OFFSET('Banking Instructions'!U57,0,7)="","",IF(OFFSET('Banking Instructions'!U57,0,7)="IBANISINCORRECT","",OFFSET('Banking Instructions'!U57,0,7)))</f>
        <v/>
      </c>
      <c r="D93" s="391" t="str">
        <f ca="1">IF(OFFSET('Banking Instructions'!U57,0,6)="","",OFFSET('Banking Instructions'!U57,0,6))</f>
        <v/>
      </c>
      <c r="E93" s="391" t="str">
        <f ca="1">IF(OFFSET('Banking Instructions'!U57,0,3)="","",OFFSET('Banking Instructions'!U57,0,3))</f>
        <v/>
      </c>
      <c r="F93" s="391" t="str">
        <f ca="1">IF(OFFSET('Banking Instructions'!U57,0,9)="","",OFFSET('Banking Instructions'!U57,0,9))</f>
        <v/>
      </c>
      <c r="G93" s="391" t="str">
        <f ca="1">IF(OFFSET('Banking Instructions'!U57,0,10)="","",OFFSET('Banking Instructions'!U57,0,10))</f>
        <v/>
      </c>
      <c r="H93" s="391" t="str">
        <f ca="1">IF(AND(OFFSET('Banking Instructions'!U57,0,11)="",OFFSET('Banking Instructions'!U57,0,12)=""),"",CONCATENATE(OFFSET('Banking Instructions'!U57,0,11)," ",OFFSET('Banking Instructions'!U57,0,12)))</f>
        <v/>
      </c>
      <c r="I93" s="391" t="str">
        <f ca="1">IF(OFFSET('Banking Instructions'!AP57,0,-8)="","",OFFSET('Banking Instructions'!AP57,0,-8))</f>
        <v/>
      </c>
      <c r="J93" s="392" t="str">
        <f ca="1">IF(OFFSET('Banking Instructions'!AP57,0,-7)="","",OFFSET('Banking Instructions'!AP57,0,-7))</f>
        <v/>
      </c>
    </row>
    <row r="94" spans="1:10" ht="13.5" thickTop="1" x14ac:dyDescent="0.2">
      <c r="A94" s="400" t="str">
        <f ca="1">IF(OFFSET('Supplier Details'!J58,0,-1)="","",IF(OFFSET('Supplier Details'!J58,0,2)="","",OFFSET('Supplier Details'!J58,0,-1)))</f>
        <v/>
      </c>
      <c r="B94" s="398" t="str">
        <f ca="1">IF(OFFSET('Supplier Details'!E58,0,7)="",IF(OFFSET('Banking Instructions'!I58,0,2)="","",OFFSET('Banking Instructions'!I58,0,2)),OFFSET('Supplier Details'!E58,0,7))</f>
        <v/>
      </c>
      <c r="C94" s="587" t="str">
        <f ca="1">IF(OFFSET('Supplier Details'!X58,0,5)="",
          IF(OFFSET('Supplier Details'!X58,0,7)="","",OFFSET('Supplier Details'!X58,0,7)),
          IF(OFFSET('Supplier Details'!X58,0,7)="",OFFSET('Supplier Details'!X58,0,5),CONCATENATE(OFFSET('Supplier Details'!X58,0,5),", ",OFFSET('Supplier Details'!X58,0,7))))</f>
        <v/>
      </c>
      <c r="D94" s="588"/>
      <c r="E94" s="398" t="str">
        <f ca="1">IF(OFFSET('Supplier Details'!X58,0,4)="",IF(OFFSET('Banking Instructions'!N58,0,2)="","",OFFSET('Banking Instructions'!N58,0,2)),OFFSET('Supplier Details'!X58,0,4))</f>
        <v/>
      </c>
      <c r="F94" s="587" t="str">
        <f ca="1">IF(AND(OFFSET('Supplier Details'!AV58,0,-8)="",OFFSET('Supplier Details'!AV58,0,-5)="",OFFSET('Supplier Details'!X58,0,-4)=""),"",CONCATENATE(OFFSET('Supplier Details'!AV58,0,-9),OFFSET('Supplier Details'!AV58,0,-8)," - ",OFFSET('Supplier Details'!AV58,0,-5)," - ",OFFSET('Supplier Details'!X58,0,-4)))</f>
        <v/>
      </c>
      <c r="G94" s="589"/>
      <c r="H94" s="588"/>
      <c r="I94" s="587" t="str">
        <f ca="1">IF(OFFSET('Banking Instructions'!AP58,0,-5)="","",OFFSET('Banking Instructions'!AP58,0,-5))</f>
        <v/>
      </c>
      <c r="J94" s="590"/>
    </row>
    <row r="95" spans="1:10" ht="13.5" thickBot="1" x14ac:dyDescent="0.25">
      <c r="A95" s="399" t="str">
        <f ca="1">IF(OFFSET('Banking Instructions'!N58,0,3)="",IF(OFFSET('Supplier Details'!X58,0,-2)="","",OFFSET('Supplier Details'!X58,0,-2)),OFFSET('Banking Instructions'!N58,0,3))</f>
        <v/>
      </c>
      <c r="B95" s="391" t="str">
        <f ca="1">IF(OFFSET('Banking Instructions'!U58,0,8)="","",OFFSET('Banking Instructions'!U58,0,8))</f>
        <v/>
      </c>
      <c r="C95" s="391" t="str">
        <f ca="1">IF(OFFSET('Banking Instructions'!U58,0,7)="","",IF(OFFSET('Banking Instructions'!U58,0,7)="IBANISINCORRECT","",OFFSET('Banking Instructions'!U58,0,7)))</f>
        <v/>
      </c>
      <c r="D95" s="391" t="str">
        <f ca="1">IF(OFFSET('Banking Instructions'!U58,0,6)="","",OFFSET('Banking Instructions'!U58,0,6))</f>
        <v/>
      </c>
      <c r="E95" s="391" t="str">
        <f ca="1">IF(OFFSET('Banking Instructions'!U58,0,3)="","",OFFSET('Banking Instructions'!U58,0,3))</f>
        <v/>
      </c>
      <c r="F95" s="391" t="str">
        <f ca="1">IF(OFFSET('Banking Instructions'!U58,0,9)="","",OFFSET('Banking Instructions'!U58,0,9))</f>
        <v/>
      </c>
      <c r="G95" s="391" t="str">
        <f ca="1">IF(OFFSET('Banking Instructions'!U58,0,10)="","",OFFSET('Banking Instructions'!U58,0,10))</f>
        <v/>
      </c>
      <c r="H95" s="391" t="str">
        <f ca="1">IF(AND(OFFSET('Banking Instructions'!U58,0,11)="",OFFSET('Banking Instructions'!U58,0,12)=""),"",CONCATENATE(OFFSET('Banking Instructions'!U58,0,11)," ",OFFSET('Banking Instructions'!U58,0,12)))</f>
        <v/>
      </c>
      <c r="I95" s="391" t="str">
        <f ca="1">IF(OFFSET('Banking Instructions'!AP58,0,-8)="","",OFFSET('Banking Instructions'!AP58,0,-8))</f>
        <v/>
      </c>
      <c r="J95" s="392" t="str">
        <f ca="1">IF(OFFSET('Banking Instructions'!AP58,0,-7)="","",OFFSET('Banking Instructions'!AP58,0,-7))</f>
        <v/>
      </c>
    </row>
    <row r="96" spans="1:10" ht="13.5" thickTop="1" x14ac:dyDescent="0.2">
      <c r="A96" s="400" t="str">
        <f ca="1">IF(OFFSET('Supplier Details'!J59,0,-1)="","",IF(OFFSET('Supplier Details'!J59,0,2)="","",OFFSET('Supplier Details'!J59,0,-1)))</f>
        <v/>
      </c>
      <c r="B96" s="398" t="str">
        <f ca="1">IF(OFFSET('Supplier Details'!E59,0,7)="",IF(OFFSET('Banking Instructions'!I59,0,2)="","",OFFSET('Banking Instructions'!I59,0,2)),OFFSET('Supplier Details'!E59,0,7))</f>
        <v/>
      </c>
      <c r="C96" s="587" t="str">
        <f ca="1">IF(OFFSET('Supplier Details'!X59,0,5)="",
          IF(OFFSET('Supplier Details'!X59,0,7)="","",OFFSET('Supplier Details'!X59,0,7)),
          IF(OFFSET('Supplier Details'!X59,0,7)="",OFFSET('Supplier Details'!X59,0,5),CONCATENATE(OFFSET('Supplier Details'!X59,0,5),", ",OFFSET('Supplier Details'!X59,0,7))))</f>
        <v/>
      </c>
      <c r="D96" s="588"/>
      <c r="E96" s="398" t="str">
        <f ca="1">IF(OFFSET('Supplier Details'!X59,0,4)="",IF(OFFSET('Banking Instructions'!N59,0,2)="","",OFFSET('Banking Instructions'!N59,0,2)),OFFSET('Supplier Details'!X59,0,4))</f>
        <v/>
      </c>
      <c r="F96" s="587" t="str">
        <f ca="1">IF(AND(OFFSET('Supplier Details'!AV59,0,-8)="",OFFSET('Supplier Details'!AV59,0,-5)="",OFFSET('Supplier Details'!X59,0,-4)=""),"",CONCATENATE(OFFSET('Supplier Details'!AV59,0,-9),OFFSET('Supplier Details'!AV59,0,-8)," - ",OFFSET('Supplier Details'!AV59,0,-5)," - ",OFFSET('Supplier Details'!X59,0,-4)))</f>
        <v/>
      </c>
      <c r="G96" s="589"/>
      <c r="H96" s="588"/>
      <c r="I96" s="587" t="str">
        <f ca="1">IF(OFFSET('Banking Instructions'!AP59,0,-5)="","",OFFSET('Banking Instructions'!AP59,0,-5))</f>
        <v/>
      </c>
      <c r="J96" s="590"/>
    </row>
    <row r="97" spans="1:10" ht="13.5" thickBot="1" x14ac:dyDescent="0.25">
      <c r="A97" s="399" t="str">
        <f ca="1">IF(OFFSET('Banking Instructions'!N59,0,3)="",IF(OFFSET('Supplier Details'!X59,0,-2)="","",OFFSET('Supplier Details'!X59,0,-2)),OFFSET('Banking Instructions'!N59,0,3))</f>
        <v/>
      </c>
      <c r="B97" s="391" t="str">
        <f ca="1">IF(OFFSET('Banking Instructions'!U59,0,8)="","",OFFSET('Banking Instructions'!U59,0,8))</f>
        <v/>
      </c>
      <c r="C97" s="391" t="str">
        <f ca="1">IF(OFFSET('Banking Instructions'!U59,0,7)="","",IF(OFFSET('Banking Instructions'!U59,0,7)="IBANISINCORRECT","",OFFSET('Banking Instructions'!U59,0,7)))</f>
        <v/>
      </c>
      <c r="D97" s="391" t="str">
        <f ca="1">IF(OFFSET('Banking Instructions'!U59,0,6)="","",OFFSET('Banking Instructions'!U59,0,6))</f>
        <v/>
      </c>
      <c r="E97" s="391" t="str">
        <f ca="1">IF(OFFSET('Banking Instructions'!U59,0,3)="","",OFFSET('Banking Instructions'!U59,0,3))</f>
        <v/>
      </c>
      <c r="F97" s="391" t="str">
        <f ca="1">IF(OFFSET('Banking Instructions'!U59,0,9)="","",OFFSET('Banking Instructions'!U59,0,9))</f>
        <v/>
      </c>
      <c r="G97" s="391" t="str">
        <f ca="1">IF(OFFSET('Banking Instructions'!U59,0,10)="","",OFFSET('Banking Instructions'!U59,0,10))</f>
        <v/>
      </c>
      <c r="H97" s="391" t="str">
        <f ca="1">IF(AND(OFFSET('Banking Instructions'!U59,0,11)="",OFFSET('Banking Instructions'!U59,0,12)=""),"",CONCATENATE(OFFSET('Banking Instructions'!U59,0,11)," ",OFFSET('Banking Instructions'!U59,0,12)))</f>
        <v/>
      </c>
      <c r="I97" s="391" t="str">
        <f ca="1">IF(OFFSET('Banking Instructions'!AP59,0,-8)="","",OFFSET('Banking Instructions'!AP59,0,-8))</f>
        <v/>
      </c>
      <c r="J97" s="392" t="str">
        <f ca="1">IF(OFFSET('Banking Instructions'!AP59,0,-7)="","",OFFSET('Banking Instructions'!AP59,0,-7))</f>
        <v/>
      </c>
    </row>
    <row r="98" spans="1:10" ht="13.5" thickTop="1" x14ac:dyDescent="0.2">
      <c r="A98" s="400" t="str">
        <f ca="1">IF(OFFSET('Supplier Details'!J60,0,-1)="","",IF(OFFSET('Supplier Details'!J60,0,2)="","",OFFSET('Supplier Details'!J60,0,-1)))</f>
        <v/>
      </c>
      <c r="B98" s="398" t="str">
        <f ca="1">IF(OFFSET('Supplier Details'!E60,0,7)="",IF(OFFSET('Banking Instructions'!I60,0,2)="","",OFFSET('Banking Instructions'!I60,0,2)),OFFSET('Supplier Details'!E60,0,7))</f>
        <v/>
      </c>
      <c r="C98" s="587" t="str">
        <f ca="1">IF(OFFSET('Supplier Details'!X60,0,5)="",
          IF(OFFSET('Supplier Details'!X60,0,7)="","",OFFSET('Supplier Details'!X60,0,7)),
          IF(OFFSET('Supplier Details'!X60,0,7)="",OFFSET('Supplier Details'!X60,0,5),CONCATENATE(OFFSET('Supplier Details'!X60,0,5),", ",OFFSET('Supplier Details'!X60,0,7))))</f>
        <v/>
      </c>
      <c r="D98" s="588"/>
      <c r="E98" s="398" t="str">
        <f ca="1">IF(OFFSET('Supplier Details'!X60,0,4)="",IF(OFFSET('Banking Instructions'!N60,0,2)="","",OFFSET('Banking Instructions'!N60,0,2)),OFFSET('Supplier Details'!X60,0,4))</f>
        <v/>
      </c>
      <c r="F98" s="587" t="str">
        <f ca="1">IF(AND(OFFSET('Supplier Details'!AV60,0,-8)="",OFFSET('Supplier Details'!AV60,0,-5)="",OFFSET('Supplier Details'!X60,0,-4)=""),"",CONCATENATE(OFFSET('Supplier Details'!AV60,0,-9),OFFSET('Supplier Details'!AV60,0,-8)," - ",OFFSET('Supplier Details'!AV60,0,-5)," - ",OFFSET('Supplier Details'!X60,0,-4)))</f>
        <v/>
      </c>
      <c r="G98" s="589"/>
      <c r="H98" s="588"/>
      <c r="I98" s="587" t="str">
        <f ca="1">IF(OFFSET('Banking Instructions'!AP60,0,-5)="","",OFFSET('Banking Instructions'!AP60,0,-5))</f>
        <v/>
      </c>
      <c r="J98" s="590"/>
    </row>
    <row r="99" spans="1:10" ht="13.5" thickBot="1" x14ac:dyDescent="0.25">
      <c r="A99" s="399" t="str">
        <f ca="1">IF(OFFSET('Banking Instructions'!N60,0,3)="",IF(OFFSET('Supplier Details'!X60,0,-2)="","",OFFSET('Supplier Details'!X60,0,-2)),OFFSET('Banking Instructions'!N60,0,3))</f>
        <v/>
      </c>
      <c r="B99" s="391" t="str">
        <f ca="1">IF(OFFSET('Banking Instructions'!U60,0,8)="","",OFFSET('Banking Instructions'!U60,0,8))</f>
        <v/>
      </c>
      <c r="C99" s="391" t="str">
        <f ca="1">IF(OFFSET('Banking Instructions'!U60,0,7)="","",IF(OFFSET('Banking Instructions'!U60,0,7)="IBANISINCORRECT","",OFFSET('Banking Instructions'!U60,0,7)))</f>
        <v/>
      </c>
      <c r="D99" s="391" t="str">
        <f ca="1">IF(OFFSET('Banking Instructions'!U60,0,6)="","",OFFSET('Banking Instructions'!U60,0,6))</f>
        <v/>
      </c>
      <c r="E99" s="391" t="str">
        <f ca="1">IF(OFFSET('Banking Instructions'!U60,0,3)="","",OFFSET('Banking Instructions'!U60,0,3))</f>
        <v/>
      </c>
      <c r="F99" s="391" t="str">
        <f ca="1">IF(OFFSET('Banking Instructions'!U60,0,9)="","",OFFSET('Banking Instructions'!U60,0,9))</f>
        <v/>
      </c>
      <c r="G99" s="391" t="str">
        <f ca="1">IF(OFFSET('Banking Instructions'!U60,0,10)="","",OFFSET('Banking Instructions'!U60,0,10))</f>
        <v/>
      </c>
      <c r="H99" s="391" t="str">
        <f ca="1">IF(AND(OFFSET('Banking Instructions'!U60,0,11)="",OFFSET('Banking Instructions'!U60,0,12)=""),"",CONCATENATE(OFFSET('Banking Instructions'!U60,0,11)," ",OFFSET('Banking Instructions'!U60,0,12)))</f>
        <v/>
      </c>
      <c r="I99" s="391" t="str">
        <f ca="1">IF(OFFSET('Banking Instructions'!AP60,0,-8)="","",OFFSET('Banking Instructions'!AP60,0,-8))</f>
        <v/>
      </c>
      <c r="J99" s="392" t="str">
        <f ca="1">IF(OFFSET('Banking Instructions'!AP60,0,-7)="","",OFFSET('Banking Instructions'!AP60,0,-7))</f>
        <v/>
      </c>
    </row>
    <row r="100" spans="1:10" ht="13.5" thickTop="1" x14ac:dyDescent="0.2">
      <c r="A100" s="400" t="str">
        <f ca="1">IF(OFFSET('Supplier Details'!J61,0,-1)="","",IF(OFFSET('Supplier Details'!J61,0,2)="","",OFFSET('Supplier Details'!J61,0,-1)))</f>
        <v/>
      </c>
      <c r="B100" s="398" t="str">
        <f ca="1">IF(OFFSET('Supplier Details'!E61,0,7)="",IF(OFFSET('Banking Instructions'!I61,0,2)="","",OFFSET('Banking Instructions'!I61,0,2)),OFFSET('Supplier Details'!E61,0,7))</f>
        <v/>
      </c>
      <c r="C100" s="587" t="str">
        <f ca="1">IF(OFFSET('Supplier Details'!X61,0,5)="",
          IF(OFFSET('Supplier Details'!X61,0,7)="","",OFFSET('Supplier Details'!X61,0,7)),
          IF(OFFSET('Supplier Details'!X61,0,7)="",OFFSET('Supplier Details'!X61,0,5),CONCATENATE(OFFSET('Supplier Details'!X61,0,5),", ",OFFSET('Supplier Details'!X61,0,7))))</f>
        <v/>
      </c>
      <c r="D100" s="588"/>
      <c r="E100" s="398" t="str">
        <f ca="1">IF(OFFSET('Supplier Details'!X61,0,4)="",IF(OFFSET('Banking Instructions'!N61,0,2)="","",OFFSET('Banking Instructions'!N61,0,2)),OFFSET('Supplier Details'!X61,0,4))</f>
        <v/>
      </c>
      <c r="F100" s="587" t="str">
        <f ca="1">IF(AND(OFFSET('Supplier Details'!AV61,0,-8)="",OFFSET('Supplier Details'!AV61,0,-5)="",OFFSET('Supplier Details'!X61,0,-4)=""),"",CONCATENATE(OFFSET('Supplier Details'!AV61,0,-9),OFFSET('Supplier Details'!AV61,0,-8)," - ",OFFSET('Supplier Details'!AV61,0,-5)," - ",OFFSET('Supplier Details'!X61,0,-4)))</f>
        <v/>
      </c>
      <c r="G100" s="589"/>
      <c r="H100" s="588"/>
      <c r="I100" s="587" t="str">
        <f ca="1">IF(OFFSET('Banking Instructions'!AP61,0,-5)="","",OFFSET('Banking Instructions'!AP61,0,-5))</f>
        <v/>
      </c>
      <c r="J100" s="590"/>
    </row>
    <row r="101" spans="1:10" ht="13.5" thickBot="1" x14ac:dyDescent="0.25">
      <c r="A101" s="399" t="str">
        <f ca="1">IF(OFFSET('Banking Instructions'!N61,0,3)="",IF(OFFSET('Supplier Details'!X61,0,-2)="","",OFFSET('Supplier Details'!X61,0,-2)),OFFSET('Banking Instructions'!N61,0,3))</f>
        <v/>
      </c>
      <c r="B101" s="391" t="str">
        <f ca="1">IF(OFFSET('Banking Instructions'!U61,0,8)="","",OFFSET('Banking Instructions'!U61,0,8))</f>
        <v/>
      </c>
      <c r="C101" s="391" t="str">
        <f ca="1">IF(OFFSET('Banking Instructions'!U61,0,7)="","",IF(OFFSET('Banking Instructions'!U61,0,7)="IBANISINCORRECT","",OFFSET('Banking Instructions'!U61,0,7)))</f>
        <v/>
      </c>
      <c r="D101" s="391" t="str">
        <f ca="1">IF(OFFSET('Banking Instructions'!U61,0,6)="","",OFFSET('Banking Instructions'!U61,0,6))</f>
        <v/>
      </c>
      <c r="E101" s="391" t="str">
        <f ca="1">IF(OFFSET('Banking Instructions'!U61,0,3)="","",OFFSET('Banking Instructions'!U61,0,3))</f>
        <v/>
      </c>
      <c r="F101" s="391" t="str">
        <f ca="1">IF(OFFSET('Banking Instructions'!U61,0,9)="","",OFFSET('Banking Instructions'!U61,0,9))</f>
        <v/>
      </c>
      <c r="G101" s="391" t="str">
        <f ca="1">IF(OFFSET('Banking Instructions'!U61,0,10)="","",OFFSET('Banking Instructions'!U61,0,10))</f>
        <v/>
      </c>
      <c r="H101" s="391" t="str">
        <f ca="1">IF(AND(OFFSET('Banking Instructions'!U61,0,11)="",OFFSET('Banking Instructions'!U61,0,12)=""),"",CONCATENATE(OFFSET('Banking Instructions'!U61,0,11)," ",OFFSET('Banking Instructions'!U61,0,12)))</f>
        <v/>
      </c>
      <c r="I101" s="391" t="str">
        <f ca="1">IF(OFFSET('Banking Instructions'!AP61,0,-8)="","",OFFSET('Banking Instructions'!AP61,0,-8))</f>
        <v/>
      </c>
      <c r="J101" s="392" t="str">
        <f ca="1">IF(OFFSET('Banking Instructions'!AP61,0,-7)="","",OFFSET('Banking Instructions'!AP61,0,-7))</f>
        <v/>
      </c>
    </row>
    <row r="102" spans="1:10" ht="13.5" thickTop="1" x14ac:dyDescent="0.2">
      <c r="A102" s="400" t="str">
        <f ca="1">IF(OFFSET('Supplier Details'!J62,0,-1)="","",IF(OFFSET('Supplier Details'!J62,0,2)="","",OFFSET('Supplier Details'!J62,0,-1)))</f>
        <v/>
      </c>
      <c r="B102" s="398" t="str">
        <f ca="1">IF(OFFSET('Supplier Details'!E62,0,7)="",IF(OFFSET('Banking Instructions'!I62,0,2)="","",OFFSET('Banking Instructions'!I62,0,2)),OFFSET('Supplier Details'!E62,0,7))</f>
        <v/>
      </c>
      <c r="C102" s="587" t="str">
        <f ca="1">IF(OFFSET('Supplier Details'!X62,0,5)="",
          IF(OFFSET('Supplier Details'!X62,0,7)="","",OFFSET('Supplier Details'!X62,0,7)),
          IF(OFFSET('Supplier Details'!X62,0,7)="",OFFSET('Supplier Details'!X62,0,5),CONCATENATE(OFFSET('Supplier Details'!X62,0,5),", ",OFFSET('Supplier Details'!X62,0,7))))</f>
        <v/>
      </c>
      <c r="D102" s="588"/>
      <c r="E102" s="398" t="str">
        <f ca="1">IF(OFFSET('Supplier Details'!X62,0,4)="",IF(OFFSET('Banking Instructions'!N62,0,2)="","",OFFSET('Banking Instructions'!N62,0,2)),OFFSET('Supplier Details'!X62,0,4))</f>
        <v/>
      </c>
      <c r="F102" s="587" t="str">
        <f ca="1">IF(AND(OFFSET('Supplier Details'!AV62,0,-8)="",OFFSET('Supplier Details'!AV62,0,-5)="",OFFSET('Supplier Details'!X62,0,-4)=""),"",CONCATENATE(OFFSET('Supplier Details'!AV62,0,-9),OFFSET('Supplier Details'!AV62,0,-8)," - ",OFFSET('Supplier Details'!AV62,0,-5)," - ",OFFSET('Supplier Details'!X62,0,-4)))</f>
        <v/>
      </c>
      <c r="G102" s="589"/>
      <c r="H102" s="588"/>
      <c r="I102" s="587" t="str">
        <f ca="1">IF(OFFSET('Banking Instructions'!AP62,0,-5)="","",OFFSET('Banking Instructions'!AP62,0,-5))</f>
        <v/>
      </c>
      <c r="J102" s="590"/>
    </row>
    <row r="103" spans="1:10" ht="13.5" thickBot="1" x14ac:dyDescent="0.25">
      <c r="A103" s="399" t="str">
        <f ca="1">IF(OFFSET('Banking Instructions'!N62,0,3)="",IF(OFFSET('Supplier Details'!X62,0,-2)="","",OFFSET('Supplier Details'!X62,0,-2)),OFFSET('Banking Instructions'!N62,0,3))</f>
        <v/>
      </c>
      <c r="B103" s="391" t="str">
        <f ca="1">IF(OFFSET('Banking Instructions'!U62,0,8)="","",OFFSET('Banking Instructions'!U62,0,8))</f>
        <v/>
      </c>
      <c r="C103" s="391" t="str">
        <f ca="1">IF(OFFSET('Banking Instructions'!U62,0,7)="","",IF(OFFSET('Banking Instructions'!U62,0,7)="IBANISINCORRECT","",OFFSET('Banking Instructions'!U62,0,7)))</f>
        <v/>
      </c>
      <c r="D103" s="391" t="str">
        <f ca="1">IF(OFFSET('Banking Instructions'!U62,0,6)="","",OFFSET('Banking Instructions'!U62,0,6))</f>
        <v/>
      </c>
      <c r="E103" s="391" t="str">
        <f ca="1">IF(OFFSET('Banking Instructions'!U62,0,3)="","",OFFSET('Banking Instructions'!U62,0,3))</f>
        <v/>
      </c>
      <c r="F103" s="391" t="str">
        <f ca="1">IF(OFFSET('Banking Instructions'!U62,0,9)="","",OFFSET('Banking Instructions'!U62,0,9))</f>
        <v/>
      </c>
      <c r="G103" s="391" t="str">
        <f ca="1">IF(OFFSET('Banking Instructions'!U62,0,10)="","",OFFSET('Banking Instructions'!U62,0,10))</f>
        <v/>
      </c>
      <c r="H103" s="391" t="str">
        <f ca="1">IF(AND(OFFSET('Banking Instructions'!U62,0,11)="",OFFSET('Banking Instructions'!U62,0,12)=""),"",CONCATENATE(OFFSET('Banking Instructions'!U62,0,11)," ",OFFSET('Banking Instructions'!U62,0,12)))</f>
        <v/>
      </c>
      <c r="I103" s="391" t="str">
        <f ca="1">IF(OFFSET('Banking Instructions'!AP62,0,-8)="","",OFFSET('Banking Instructions'!AP62,0,-8))</f>
        <v/>
      </c>
      <c r="J103" s="392" t="str">
        <f ca="1">IF(OFFSET('Banking Instructions'!AP62,0,-7)="","",OFFSET('Banking Instructions'!AP62,0,-7))</f>
        <v/>
      </c>
    </row>
    <row r="104" spans="1:10" ht="13.5" thickTop="1" x14ac:dyDescent="0.2">
      <c r="A104" s="400" t="str">
        <f ca="1">IF(OFFSET('Supplier Details'!J63,0,-1)="","",IF(OFFSET('Supplier Details'!J63,0,2)="","",OFFSET('Supplier Details'!J63,0,-1)))</f>
        <v/>
      </c>
      <c r="B104" s="398" t="str">
        <f ca="1">IF(OFFSET('Supplier Details'!E63,0,7)="",IF(OFFSET('Banking Instructions'!I63,0,2)="","",OFFSET('Banking Instructions'!I63,0,2)),OFFSET('Supplier Details'!E63,0,7))</f>
        <v/>
      </c>
      <c r="C104" s="587" t="str">
        <f ca="1">IF(OFFSET('Supplier Details'!X63,0,5)="",
          IF(OFFSET('Supplier Details'!X63,0,7)="","",OFFSET('Supplier Details'!X63,0,7)),
          IF(OFFSET('Supplier Details'!X63,0,7)="",OFFSET('Supplier Details'!X63,0,5),CONCATENATE(OFFSET('Supplier Details'!X63,0,5),", ",OFFSET('Supplier Details'!X63,0,7))))</f>
        <v/>
      </c>
      <c r="D104" s="588"/>
      <c r="E104" s="398" t="str">
        <f ca="1">IF(OFFSET('Supplier Details'!X63,0,4)="",IF(OFFSET('Banking Instructions'!N63,0,2)="","",OFFSET('Banking Instructions'!N63,0,2)),OFFSET('Supplier Details'!X63,0,4))</f>
        <v/>
      </c>
      <c r="F104" s="587" t="str">
        <f ca="1">IF(AND(OFFSET('Supplier Details'!AV63,0,-8)="",OFFSET('Supplier Details'!AV63,0,-5)="",OFFSET('Supplier Details'!X63,0,-4)=""),"",CONCATENATE(OFFSET('Supplier Details'!AV63,0,-9),OFFSET('Supplier Details'!AV63,0,-8)," - ",OFFSET('Supplier Details'!AV63,0,-5)," - ",OFFSET('Supplier Details'!X63,0,-4)))</f>
        <v/>
      </c>
      <c r="G104" s="589"/>
      <c r="H104" s="588"/>
      <c r="I104" s="587" t="str">
        <f ca="1">IF(OFFSET('Banking Instructions'!AP63,0,-5)="","",OFFSET('Banking Instructions'!AP63,0,-5))</f>
        <v/>
      </c>
      <c r="J104" s="590"/>
    </row>
    <row r="105" spans="1:10" ht="13.5" thickBot="1" x14ac:dyDescent="0.25">
      <c r="A105" s="399" t="str">
        <f ca="1">IF(OFFSET('Banking Instructions'!N63,0,3)="",IF(OFFSET('Supplier Details'!X63,0,-2)="","",OFFSET('Supplier Details'!X63,0,-2)),OFFSET('Banking Instructions'!N63,0,3))</f>
        <v/>
      </c>
      <c r="B105" s="391" t="str">
        <f ca="1">IF(OFFSET('Banking Instructions'!U63,0,8)="","",OFFSET('Banking Instructions'!U63,0,8))</f>
        <v/>
      </c>
      <c r="C105" s="391" t="str">
        <f ca="1">IF(OFFSET('Banking Instructions'!U63,0,7)="","",IF(OFFSET('Banking Instructions'!U63,0,7)="IBANISINCORRECT","",OFFSET('Banking Instructions'!U63,0,7)))</f>
        <v/>
      </c>
      <c r="D105" s="391" t="str">
        <f ca="1">IF(OFFSET('Banking Instructions'!U63,0,6)="","",OFFSET('Banking Instructions'!U63,0,6))</f>
        <v/>
      </c>
      <c r="E105" s="391" t="str">
        <f ca="1">IF(OFFSET('Banking Instructions'!U63,0,3)="","",OFFSET('Banking Instructions'!U63,0,3))</f>
        <v/>
      </c>
      <c r="F105" s="391" t="str">
        <f ca="1">IF(OFFSET('Banking Instructions'!U63,0,9)="","",OFFSET('Banking Instructions'!U63,0,9))</f>
        <v/>
      </c>
      <c r="G105" s="391" t="str">
        <f ca="1">IF(OFFSET('Banking Instructions'!U63,0,10)="","",OFFSET('Banking Instructions'!U63,0,10))</f>
        <v/>
      </c>
      <c r="H105" s="391" t="str">
        <f ca="1">IF(AND(OFFSET('Banking Instructions'!U63,0,11)="",OFFSET('Banking Instructions'!U63,0,12)=""),"",CONCATENATE(OFFSET('Banking Instructions'!U63,0,11)," ",OFFSET('Banking Instructions'!U63,0,12)))</f>
        <v/>
      </c>
      <c r="I105" s="391" t="str">
        <f ca="1">IF(OFFSET('Banking Instructions'!AP63,0,-8)="","",OFFSET('Banking Instructions'!AP63,0,-8))</f>
        <v/>
      </c>
      <c r="J105" s="392" t="str">
        <f ca="1">IF(OFFSET('Banking Instructions'!AP63,0,-7)="","",OFFSET('Banking Instructions'!AP63,0,-7))</f>
        <v/>
      </c>
    </row>
    <row r="106" spans="1:10" ht="13.5" thickTop="1" x14ac:dyDescent="0.2">
      <c r="A106" s="400" t="str">
        <f ca="1">IF(OFFSET('Supplier Details'!J64,0,-1)="","",IF(OFFSET('Supplier Details'!J64,0,2)="","",OFFSET('Supplier Details'!J64,0,-1)))</f>
        <v/>
      </c>
      <c r="B106" s="398" t="str">
        <f ca="1">IF(OFFSET('Supplier Details'!E64,0,7)="",IF(OFFSET('Banking Instructions'!I64,0,2)="","",OFFSET('Banking Instructions'!I64,0,2)),OFFSET('Supplier Details'!E64,0,7))</f>
        <v/>
      </c>
      <c r="C106" s="587" t="str">
        <f ca="1">IF(OFFSET('Supplier Details'!X64,0,5)="",
          IF(OFFSET('Supplier Details'!X64,0,7)="","",OFFSET('Supplier Details'!X64,0,7)),
          IF(OFFSET('Supplier Details'!X64,0,7)="",OFFSET('Supplier Details'!X64,0,5),CONCATENATE(OFFSET('Supplier Details'!X64,0,5),", ",OFFSET('Supplier Details'!X64,0,7))))</f>
        <v/>
      </c>
      <c r="D106" s="588"/>
      <c r="E106" s="398" t="str">
        <f ca="1">IF(OFFSET('Supplier Details'!X64,0,4)="",IF(OFFSET('Banking Instructions'!N64,0,2)="","",OFFSET('Banking Instructions'!N64,0,2)),OFFSET('Supplier Details'!X64,0,4))</f>
        <v/>
      </c>
      <c r="F106" s="587" t="str">
        <f ca="1">IF(AND(OFFSET('Supplier Details'!AV64,0,-8)="",OFFSET('Supplier Details'!AV64,0,-5)="",OFFSET('Supplier Details'!X64,0,-4)=""),"",CONCATENATE(OFFSET('Supplier Details'!AV64,0,-9),OFFSET('Supplier Details'!AV64,0,-8)," - ",OFFSET('Supplier Details'!AV64,0,-5)," - ",OFFSET('Supplier Details'!X64,0,-4)))</f>
        <v/>
      </c>
      <c r="G106" s="589"/>
      <c r="H106" s="588"/>
      <c r="I106" s="587" t="str">
        <f ca="1">IF(OFFSET('Banking Instructions'!AP64,0,-5)="","",OFFSET('Banking Instructions'!AP64,0,-5))</f>
        <v/>
      </c>
      <c r="J106" s="590"/>
    </row>
    <row r="107" spans="1:10" ht="13.5" thickBot="1" x14ac:dyDescent="0.25">
      <c r="A107" s="399" t="str">
        <f ca="1">IF(OFFSET('Banking Instructions'!N64,0,3)="",IF(OFFSET('Supplier Details'!X64,0,-2)="","",OFFSET('Supplier Details'!X64,0,-2)),OFFSET('Banking Instructions'!N64,0,3))</f>
        <v/>
      </c>
      <c r="B107" s="391" t="str">
        <f ca="1">IF(OFFSET('Banking Instructions'!U64,0,8)="","",OFFSET('Banking Instructions'!U64,0,8))</f>
        <v/>
      </c>
      <c r="C107" s="391" t="str">
        <f ca="1">IF(OFFSET('Banking Instructions'!U64,0,7)="","",IF(OFFSET('Banking Instructions'!U64,0,7)="IBANISINCORRECT","",OFFSET('Banking Instructions'!U64,0,7)))</f>
        <v/>
      </c>
      <c r="D107" s="391" t="str">
        <f ca="1">IF(OFFSET('Banking Instructions'!U64,0,6)="","",OFFSET('Banking Instructions'!U64,0,6))</f>
        <v/>
      </c>
      <c r="E107" s="391" t="str">
        <f ca="1">IF(OFFSET('Banking Instructions'!U64,0,3)="","",OFFSET('Banking Instructions'!U64,0,3))</f>
        <v/>
      </c>
      <c r="F107" s="391" t="str">
        <f ca="1">IF(OFFSET('Banking Instructions'!U64,0,9)="","",OFFSET('Banking Instructions'!U64,0,9))</f>
        <v/>
      </c>
      <c r="G107" s="391" t="str">
        <f ca="1">IF(OFFSET('Banking Instructions'!U64,0,10)="","",OFFSET('Banking Instructions'!U64,0,10))</f>
        <v/>
      </c>
      <c r="H107" s="391" t="str">
        <f ca="1">IF(AND(OFFSET('Banking Instructions'!U64,0,11)="",OFFSET('Banking Instructions'!U64,0,12)=""),"",CONCATENATE(OFFSET('Banking Instructions'!U64,0,11)," ",OFFSET('Banking Instructions'!U64,0,12)))</f>
        <v/>
      </c>
      <c r="I107" s="391" t="str">
        <f ca="1">IF(OFFSET('Banking Instructions'!AP64,0,-8)="","",OFFSET('Banking Instructions'!AP64,0,-8))</f>
        <v/>
      </c>
      <c r="J107" s="392" t="str">
        <f ca="1">IF(OFFSET('Banking Instructions'!AP64,0,-7)="","",OFFSET('Banking Instructions'!AP64,0,-7))</f>
        <v/>
      </c>
    </row>
    <row r="108" spans="1:10" ht="13.5" thickTop="1" x14ac:dyDescent="0.2">
      <c r="A108" s="400" t="str">
        <f ca="1">IF(OFFSET('Supplier Details'!J65,0,-1)="","",IF(OFFSET('Supplier Details'!J65,0,2)="","",OFFSET('Supplier Details'!J65,0,-1)))</f>
        <v/>
      </c>
      <c r="B108" s="398" t="str">
        <f ca="1">IF(OFFSET('Supplier Details'!E65,0,7)="",IF(OFFSET('Banking Instructions'!I65,0,2)="","",OFFSET('Banking Instructions'!I65,0,2)),OFFSET('Supplier Details'!E65,0,7))</f>
        <v/>
      </c>
      <c r="C108" s="587" t="str">
        <f ca="1">IF(OFFSET('Supplier Details'!X65,0,5)="",
          IF(OFFSET('Supplier Details'!X65,0,7)="","",OFFSET('Supplier Details'!X65,0,7)),
          IF(OFFSET('Supplier Details'!X65,0,7)="",OFFSET('Supplier Details'!X65,0,5),CONCATENATE(OFFSET('Supplier Details'!X65,0,5),", ",OFFSET('Supplier Details'!X65,0,7))))</f>
        <v/>
      </c>
      <c r="D108" s="588"/>
      <c r="E108" s="398" t="str">
        <f ca="1">IF(OFFSET('Supplier Details'!X65,0,4)="",IF(OFFSET('Banking Instructions'!N65,0,2)="","",OFFSET('Banking Instructions'!N65,0,2)),OFFSET('Supplier Details'!X65,0,4))</f>
        <v/>
      </c>
      <c r="F108" s="587" t="str">
        <f ca="1">IF(AND(OFFSET('Supplier Details'!AV65,0,-8)="",OFFSET('Supplier Details'!AV65,0,-5)="",OFFSET('Supplier Details'!X65,0,-4)=""),"",CONCATENATE(OFFSET('Supplier Details'!AV65,0,-9),OFFSET('Supplier Details'!AV65,0,-8)," - ",OFFSET('Supplier Details'!AV65,0,-5)," - ",OFFSET('Supplier Details'!X65,0,-4)))</f>
        <v/>
      </c>
      <c r="G108" s="589"/>
      <c r="H108" s="588"/>
      <c r="I108" s="587" t="str">
        <f ca="1">IF(OFFSET('Banking Instructions'!AP65,0,-5)="","",OFFSET('Banking Instructions'!AP65,0,-5))</f>
        <v/>
      </c>
      <c r="J108" s="590"/>
    </row>
    <row r="109" spans="1:10" ht="13.5" thickBot="1" x14ac:dyDescent="0.25">
      <c r="A109" s="399" t="str">
        <f ca="1">IF(OFFSET('Banking Instructions'!N65,0,3)="",IF(OFFSET('Supplier Details'!X65,0,-2)="","",OFFSET('Supplier Details'!X65,0,-2)),OFFSET('Banking Instructions'!N65,0,3))</f>
        <v/>
      </c>
      <c r="B109" s="391" t="str">
        <f ca="1">IF(OFFSET('Banking Instructions'!U65,0,8)="","",OFFSET('Banking Instructions'!U65,0,8))</f>
        <v/>
      </c>
      <c r="C109" s="391" t="str">
        <f ca="1">IF(OFFSET('Banking Instructions'!U65,0,7)="","",IF(OFFSET('Banking Instructions'!U65,0,7)="IBANISINCORRECT","",OFFSET('Banking Instructions'!U65,0,7)))</f>
        <v/>
      </c>
      <c r="D109" s="391" t="str">
        <f ca="1">IF(OFFSET('Banking Instructions'!U65,0,6)="","",OFFSET('Banking Instructions'!U65,0,6))</f>
        <v/>
      </c>
      <c r="E109" s="391" t="str">
        <f ca="1">IF(OFFSET('Banking Instructions'!U65,0,3)="","",OFFSET('Banking Instructions'!U65,0,3))</f>
        <v/>
      </c>
      <c r="F109" s="391" t="str">
        <f ca="1">IF(OFFSET('Banking Instructions'!U65,0,9)="","",OFFSET('Banking Instructions'!U65,0,9))</f>
        <v/>
      </c>
      <c r="G109" s="391" t="str">
        <f ca="1">IF(OFFSET('Banking Instructions'!U65,0,10)="","",OFFSET('Banking Instructions'!U65,0,10))</f>
        <v/>
      </c>
      <c r="H109" s="391" t="str">
        <f ca="1">IF(AND(OFFSET('Banking Instructions'!U65,0,11)="",OFFSET('Banking Instructions'!U65,0,12)=""),"",CONCATENATE(OFFSET('Banking Instructions'!U65,0,11)," ",OFFSET('Banking Instructions'!U65,0,12)))</f>
        <v/>
      </c>
      <c r="I109" s="391" t="str">
        <f ca="1">IF(OFFSET('Banking Instructions'!AP65,0,-8)="","",OFFSET('Banking Instructions'!AP65,0,-8))</f>
        <v/>
      </c>
      <c r="J109" s="392" t="str">
        <f ca="1">IF(OFFSET('Banking Instructions'!AP65,0,-7)="","",OFFSET('Banking Instructions'!AP65,0,-7))</f>
        <v/>
      </c>
    </row>
    <row r="110" spans="1:10" ht="13.5" thickTop="1" x14ac:dyDescent="0.2">
      <c r="A110" s="400" t="str">
        <f ca="1">IF(OFFSET('Supplier Details'!J66,0,-1)="","",IF(OFFSET('Supplier Details'!J66,0,2)="","",OFFSET('Supplier Details'!J66,0,-1)))</f>
        <v/>
      </c>
      <c r="B110" s="398" t="str">
        <f ca="1">IF(OFFSET('Supplier Details'!E66,0,7)="",IF(OFFSET('Banking Instructions'!I66,0,2)="","",OFFSET('Banking Instructions'!I66,0,2)),OFFSET('Supplier Details'!E66,0,7))</f>
        <v/>
      </c>
      <c r="C110" s="587" t="str">
        <f ca="1">IF(OFFSET('Supplier Details'!X66,0,5)="",
          IF(OFFSET('Supplier Details'!X66,0,7)="","",OFFSET('Supplier Details'!X66,0,7)),
          IF(OFFSET('Supplier Details'!X66,0,7)="",OFFSET('Supplier Details'!X66,0,5),CONCATENATE(OFFSET('Supplier Details'!X66,0,5),", ",OFFSET('Supplier Details'!X66,0,7))))</f>
        <v/>
      </c>
      <c r="D110" s="588"/>
      <c r="E110" s="398" t="str">
        <f ca="1">IF(OFFSET('Supplier Details'!X66,0,4)="",IF(OFFSET('Banking Instructions'!N66,0,2)="","",OFFSET('Banking Instructions'!N66,0,2)),OFFSET('Supplier Details'!X66,0,4))</f>
        <v/>
      </c>
      <c r="F110" s="587" t="str">
        <f ca="1">IF(AND(OFFSET('Supplier Details'!AV66,0,-8)="",OFFSET('Supplier Details'!AV66,0,-5)="",OFFSET('Supplier Details'!X66,0,-4)=""),"",CONCATENATE(OFFSET('Supplier Details'!AV66,0,-9),OFFSET('Supplier Details'!AV66,0,-8)," - ",OFFSET('Supplier Details'!AV66,0,-5)," - ",OFFSET('Supplier Details'!X66,0,-4)))</f>
        <v/>
      </c>
      <c r="G110" s="589"/>
      <c r="H110" s="588"/>
      <c r="I110" s="587" t="str">
        <f ca="1">IF(OFFSET('Banking Instructions'!AP66,0,-5)="","",OFFSET('Banking Instructions'!AP66,0,-5))</f>
        <v/>
      </c>
      <c r="J110" s="590"/>
    </row>
    <row r="111" spans="1:10" ht="13.5" thickBot="1" x14ac:dyDescent="0.25">
      <c r="A111" s="399" t="str">
        <f ca="1">IF(OFFSET('Banking Instructions'!N66,0,3)="",IF(OFFSET('Supplier Details'!X66,0,-2)="","",OFFSET('Supplier Details'!X66,0,-2)),OFFSET('Banking Instructions'!N66,0,3))</f>
        <v/>
      </c>
      <c r="B111" s="391" t="str">
        <f ca="1">IF(OFFSET('Banking Instructions'!U66,0,8)="","",OFFSET('Banking Instructions'!U66,0,8))</f>
        <v/>
      </c>
      <c r="C111" s="391" t="str">
        <f ca="1">IF(OFFSET('Banking Instructions'!U66,0,7)="","",IF(OFFSET('Banking Instructions'!U66,0,7)="IBANISINCORRECT","",OFFSET('Banking Instructions'!U66,0,7)))</f>
        <v/>
      </c>
      <c r="D111" s="391" t="str">
        <f ca="1">IF(OFFSET('Banking Instructions'!U66,0,6)="","",OFFSET('Banking Instructions'!U66,0,6))</f>
        <v/>
      </c>
      <c r="E111" s="391" t="str">
        <f ca="1">IF(OFFSET('Banking Instructions'!U66,0,3)="","",OFFSET('Banking Instructions'!U66,0,3))</f>
        <v/>
      </c>
      <c r="F111" s="391" t="str">
        <f ca="1">IF(OFFSET('Banking Instructions'!U66,0,9)="","",OFFSET('Banking Instructions'!U66,0,9))</f>
        <v/>
      </c>
      <c r="G111" s="391" t="str">
        <f ca="1">IF(OFFSET('Banking Instructions'!U66,0,10)="","",OFFSET('Banking Instructions'!U66,0,10))</f>
        <v/>
      </c>
      <c r="H111" s="391" t="str">
        <f ca="1">IF(AND(OFFSET('Banking Instructions'!U66,0,11)="",OFFSET('Banking Instructions'!U66,0,12)=""),"",CONCATENATE(OFFSET('Banking Instructions'!U66,0,11)," ",OFFSET('Banking Instructions'!U66,0,12)))</f>
        <v/>
      </c>
      <c r="I111" s="391" t="str">
        <f ca="1">IF(OFFSET('Banking Instructions'!AP66,0,-8)="","",OFFSET('Banking Instructions'!AP66,0,-8))</f>
        <v/>
      </c>
      <c r="J111" s="392" t="str">
        <f ca="1">IF(OFFSET('Banking Instructions'!AP66,0,-7)="","",OFFSET('Banking Instructions'!AP66,0,-7))</f>
        <v/>
      </c>
    </row>
    <row r="112" spans="1:10" ht="13.5" thickTop="1" x14ac:dyDescent="0.2">
      <c r="A112" s="400" t="str">
        <f ca="1">IF(OFFSET('Supplier Details'!J67,0,-1)="","",IF(OFFSET('Supplier Details'!J67,0,2)="","",OFFSET('Supplier Details'!J67,0,-1)))</f>
        <v/>
      </c>
      <c r="B112" s="398" t="str">
        <f ca="1">IF(OFFSET('Supplier Details'!E67,0,7)="",IF(OFFSET('Banking Instructions'!I67,0,2)="","",OFFSET('Banking Instructions'!I67,0,2)),OFFSET('Supplier Details'!E67,0,7))</f>
        <v/>
      </c>
      <c r="C112" s="587" t="str">
        <f ca="1">IF(OFFSET('Supplier Details'!X67,0,5)="",
          IF(OFFSET('Supplier Details'!X67,0,7)="","",OFFSET('Supplier Details'!X67,0,7)),
          IF(OFFSET('Supplier Details'!X67,0,7)="",OFFSET('Supplier Details'!X67,0,5),CONCATENATE(OFFSET('Supplier Details'!X67,0,5),", ",OFFSET('Supplier Details'!X67,0,7))))</f>
        <v/>
      </c>
      <c r="D112" s="588"/>
      <c r="E112" s="398" t="str">
        <f ca="1">IF(OFFSET('Supplier Details'!X67,0,4)="",IF(OFFSET('Banking Instructions'!N67,0,2)="","",OFFSET('Banking Instructions'!N67,0,2)),OFFSET('Supplier Details'!X67,0,4))</f>
        <v/>
      </c>
      <c r="F112" s="587" t="str">
        <f ca="1">IF(AND(OFFSET('Supplier Details'!AV67,0,-8)="",OFFSET('Supplier Details'!AV67,0,-5)="",OFFSET('Supplier Details'!X67,0,-4)=""),"",CONCATENATE(OFFSET('Supplier Details'!AV67,0,-9),OFFSET('Supplier Details'!AV67,0,-8)," - ",OFFSET('Supplier Details'!AV67,0,-5)," - ",OFFSET('Supplier Details'!X67,0,-4)))</f>
        <v/>
      </c>
      <c r="G112" s="589"/>
      <c r="H112" s="588"/>
      <c r="I112" s="587" t="str">
        <f ca="1">IF(OFFSET('Banking Instructions'!AP67,0,-5)="","",OFFSET('Banking Instructions'!AP67,0,-5))</f>
        <v/>
      </c>
      <c r="J112" s="590"/>
    </row>
    <row r="113" spans="1:10" ht="13.5" thickBot="1" x14ac:dyDescent="0.25">
      <c r="A113" s="399" t="str">
        <f ca="1">IF(OFFSET('Banking Instructions'!N67,0,3)="",IF(OFFSET('Supplier Details'!X67,0,-2)="","",OFFSET('Supplier Details'!X67,0,-2)),OFFSET('Banking Instructions'!N67,0,3))</f>
        <v/>
      </c>
      <c r="B113" s="391" t="str">
        <f ca="1">IF(OFFSET('Banking Instructions'!U67,0,8)="","",OFFSET('Banking Instructions'!U67,0,8))</f>
        <v/>
      </c>
      <c r="C113" s="391" t="str">
        <f ca="1">IF(OFFSET('Banking Instructions'!U67,0,7)="","",IF(OFFSET('Banking Instructions'!U67,0,7)="IBANISINCORRECT","",OFFSET('Banking Instructions'!U67,0,7)))</f>
        <v/>
      </c>
      <c r="D113" s="391" t="str">
        <f ca="1">IF(OFFSET('Banking Instructions'!U67,0,6)="","",OFFSET('Banking Instructions'!U67,0,6))</f>
        <v/>
      </c>
      <c r="E113" s="391" t="str">
        <f ca="1">IF(OFFSET('Banking Instructions'!U67,0,3)="","",OFFSET('Banking Instructions'!U67,0,3))</f>
        <v/>
      </c>
      <c r="F113" s="391" t="str">
        <f ca="1">IF(OFFSET('Banking Instructions'!U67,0,9)="","",OFFSET('Banking Instructions'!U67,0,9))</f>
        <v/>
      </c>
      <c r="G113" s="391" t="str">
        <f ca="1">IF(OFFSET('Banking Instructions'!U67,0,10)="","",OFFSET('Banking Instructions'!U67,0,10))</f>
        <v/>
      </c>
      <c r="H113" s="391" t="str">
        <f ca="1">IF(AND(OFFSET('Banking Instructions'!U67,0,11)="",OFFSET('Banking Instructions'!U67,0,12)=""),"",CONCATENATE(OFFSET('Banking Instructions'!U67,0,11)," ",OFFSET('Banking Instructions'!U67,0,12)))</f>
        <v/>
      </c>
      <c r="I113" s="391" t="str">
        <f ca="1">IF(OFFSET('Banking Instructions'!AP67,0,-8)="","",OFFSET('Banking Instructions'!AP67,0,-8))</f>
        <v/>
      </c>
      <c r="J113" s="392" t="str">
        <f ca="1">IF(OFFSET('Banking Instructions'!AP67,0,-7)="","",OFFSET('Banking Instructions'!AP67,0,-7))</f>
        <v/>
      </c>
    </row>
    <row r="114" spans="1:10" ht="13.5" thickTop="1" x14ac:dyDescent="0.2">
      <c r="A114" s="400" t="str">
        <f ca="1">IF(OFFSET('Supplier Details'!J68,0,-1)="","",IF(OFFSET('Supplier Details'!J68,0,2)="","",OFFSET('Supplier Details'!J68,0,-1)))</f>
        <v/>
      </c>
      <c r="B114" s="398" t="str">
        <f ca="1">IF(OFFSET('Supplier Details'!E68,0,7)="",IF(OFFSET('Banking Instructions'!I68,0,2)="","",OFFSET('Banking Instructions'!I68,0,2)),OFFSET('Supplier Details'!E68,0,7))</f>
        <v/>
      </c>
      <c r="C114" s="587" t="str">
        <f ca="1">IF(OFFSET('Supplier Details'!X68,0,5)="",
          IF(OFFSET('Supplier Details'!X68,0,7)="","",OFFSET('Supplier Details'!X68,0,7)),
          IF(OFFSET('Supplier Details'!X68,0,7)="",OFFSET('Supplier Details'!X68,0,5),CONCATENATE(OFFSET('Supplier Details'!X68,0,5),", ",OFFSET('Supplier Details'!X68,0,7))))</f>
        <v/>
      </c>
      <c r="D114" s="588"/>
      <c r="E114" s="398" t="str">
        <f ca="1">IF(OFFSET('Supplier Details'!X68,0,4)="",IF(OFFSET('Banking Instructions'!N68,0,2)="","",OFFSET('Banking Instructions'!N68,0,2)),OFFSET('Supplier Details'!X68,0,4))</f>
        <v/>
      </c>
      <c r="F114" s="587" t="str">
        <f ca="1">IF(AND(OFFSET('Supplier Details'!AV68,0,-8)="",OFFSET('Supplier Details'!AV68,0,-5)="",OFFSET('Supplier Details'!X68,0,-4)=""),"",CONCATENATE(OFFSET('Supplier Details'!AV68,0,-9),OFFSET('Supplier Details'!AV68,0,-8)," - ",OFFSET('Supplier Details'!AV68,0,-5)," - ",OFFSET('Supplier Details'!X68,0,-4)))</f>
        <v/>
      </c>
      <c r="G114" s="589"/>
      <c r="H114" s="588"/>
      <c r="I114" s="587" t="str">
        <f ca="1">IF(OFFSET('Banking Instructions'!AP68,0,-5)="","",OFFSET('Banking Instructions'!AP68,0,-5))</f>
        <v/>
      </c>
      <c r="J114" s="590"/>
    </row>
    <row r="115" spans="1:10" ht="13.5" thickBot="1" x14ac:dyDescent="0.25">
      <c r="A115" s="399" t="str">
        <f ca="1">IF(OFFSET('Banking Instructions'!N68,0,3)="",IF(OFFSET('Supplier Details'!X68,0,-2)="","",OFFSET('Supplier Details'!X68,0,-2)),OFFSET('Banking Instructions'!N68,0,3))</f>
        <v/>
      </c>
      <c r="B115" s="391" t="str">
        <f ca="1">IF(OFFSET('Banking Instructions'!U68,0,8)="","",OFFSET('Banking Instructions'!U68,0,8))</f>
        <v/>
      </c>
      <c r="C115" s="391" t="str">
        <f ca="1">IF(OFFSET('Banking Instructions'!U68,0,7)="","",IF(OFFSET('Banking Instructions'!U68,0,7)="IBANISINCORRECT","",OFFSET('Banking Instructions'!U68,0,7)))</f>
        <v/>
      </c>
      <c r="D115" s="391" t="str">
        <f ca="1">IF(OFFSET('Banking Instructions'!U68,0,6)="","",OFFSET('Banking Instructions'!U68,0,6))</f>
        <v/>
      </c>
      <c r="E115" s="391" t="str">
        <f ca="1">IF(OFFSET('Banking Instructions'!U68,0,3)="","",OFFSET('Banking Instructions'!U68,0,3))</f>
        <v/>
      </c>
      <c r="F115" s="391" t="str">
        <f ca="1">IF(OFFSET('Banking Instructions'!U68,0,9)="","",OFFSET('Banking Instructions'!U68,0,9))</f>
        <v/>
      </c>
      <c r="G115" s="391" t="str">
        <f ca="1">IF(OFFSET('Banking Instructions'!U68,0,10)="","",OFFSET('Banking Instructions'!U68,0,10))</f>
        <v/>
      </c>
      <c r="H115" s="391" t="str">
        <f ca="1">IF(AND(OFFSET('Banking Instructions'!U68,0,11)="",OFFSET('Banking Instructions'!U68,0,12)=""),"",CONCATENATE(OFFSET('Banking Instructions'!U68,0,11)," ",OFFSET('Banking Instructions'!U68,0,12)))</f>
        <v/>
      </c>
      <c r="I115" s="391" t="str">
        <f ca="1">IF(OFFSET('Banking Instructions'!AP68,0,-8)="","",OFFSET('Banking Instructions'!AP68,0,-8))</f>
        <v/>
      </c>
      <c r="J115" s="392" t="str">
        <f ca="1">IF(OFFSET('Banking Instructions'!AP68,0,-7)="","",OFFSET('Banking Instructions'!AP68,0,-7))</f>
        <v/>
      </c>
    </row>
    <row r="116" spans="1:10" ht="13.5" thickTop="1" x14ac:dyDescent="0.2">
      <c r="A116" s="400" t="str">
        <f ca="1">IF(OFFSET('Supplier Details'!J69,0,-1)="","",IF(OFFSET('Supplier Details'!J69,0,2)="","",OFFSET('Supplier Details'!J69,0,-1)))</f>
        <v/>
      </c>
      <c r="B116" s="398" t="str">
        <f ca="1">IF(OFFSET('Supplier Details'!E69,0,7)="",IF(OFFSET('Banking Instructions'!I69,0,2)="","",OFFSET('Banking Instructions'!I69,0,2)),OFFSET('Supplier Details'!E69,0,7))</f>
        <v/>
      </c>
      <c r="C116" s="587" t="str">
        <f ca="1">IF(OFFSET('Supplier Details'!X69,0,5)="",
          IF(OFFSET('Supplier Details'!X69,0,7)="","",OFFSET('Supplier Details'!X69,0,7)),
          IF(OFFSET('Supplier Details'!X69,0,7)="",OFFSET('Supplier Details'!X69,0,5),CONCATENATE(OFFSET('Supplier Details'!X69,0,5),", ",OFFSET('Supplier Details'!X69,0,7))))</f>
        <v/>
      </c>
      <c r="D116" s="588"/>
      <c r="E116" s="398" t="str">
        <f ca="1">IF(OFFSET('Supplier Details'!X69,0,4)="",IF(OFFSET('Banking Instructions'!N69,0,2)="","",OFFSET('Banking Instructions'!N69,0,2)),OFFSET('Supplier Details'!X69,0,4))</f>
        <v/>
      </c>
      <c r="F116" s="587" t="str">
        <f ca="1">IF(AND(OFFSET('Supplier Details'!AV69,0,-8)="",OFFSET('Supplier Details'!AV69,0,-5)="",OFFSET('Supplier Details'!X69,0,-4)=""),"",CONCATENATE(OFFSET('Supplier Details'!AV69,0,-9),OFFSET('Supplier Details'!AV69,0,-8)," - ",OFFSET('Supplier Details'!AV69,0,-5)," - ",OFFSET('Supplier Details'!X69,0,-4)))</f>
        <v/>
      </c>
      <c r="G116" s="589"/>
      <c r="H116" s="588"/>
      <c r="I116" s="587" t="str">
        <f ca="1">IF(OFFSET('Banking Instructions'!AP69,0,-5)="","",OFFSET('Banking Instructions'!AP69,0,-5))</f>
        <v/>
      </c>
      <c r="J116" s="590"/>
    </row>
    <row r="117" spans="1:10" ht="13.5" thickBot="1" x14ac:dyDescent="0.25">
      <c r="A117" s="399" t="str">
        <f ca="1">IF(OFFSET('Banking Instructions'!N69,0,3)="",IF(OFFSET('Supplier Details'!X69,0,-2)="","",OFFSET('Supplier Details'!X69,0,-2)),OFFSET('Banking Instructions'!N69,0,3))</f>
        <v/>
      </c>
      <c r="B117" s="391" t="str">
        <f ca="1">IF(OFFSET('Banking Instructions'!U69,0,8)="","",OFFSET('Banking Instructions'!U69,0,8))</f>
        <v/>
      </c>
      <c r="C117" s="391" t="str">
        <f ca="1">IF(OFFSET('Banking Instructions'!U69,0,7)="","",IF(OFFSET('Banking Instructions'!U69,0,7)="IBANISINCORRECT","",OFFSET('Banking Instructions'!U69,0,7)))</f>
        <v/>
      </c>
      <c r="D117" s="391" t="str">
        <f ca="1">IF(OFFSET('Banking Instructions'!U69,0,6)="","",OFFSET('Banking Instructions'!U69,0,6))</f>
        <v/>
      </c>
      <c r="E117" s="391" t="str">
        <f ca="1">IF(OFFSET('Banking Instructions'!U69,0,3)="","",OFFSET('Banking Instructions'!U69,0,3))</f>
        <v/>
      </c>
      <c r="F117" s="391" t="str">
        <f ca="1">IF(OFFSET('Banking Instructions'!U69,0,9)="","",OFFSET('Banking Instructions'!U69,0,9))</f>
        <v/>
      </c>
      <c r="G117" s="391" t="str">
        <f ca="1">IF(OFFSET('Banking Instructions'!U69,0,10)="","",OFFSET('Banking Instructions'!U69,0,10))</f>
        <v/>
      </c>
      <c r="H117" s="391" t="str">
        <f ca="1">IF(AND(OFFSET('Banking Instructions'!U69,0,11)="",OFFSET('Banking Instructions'!U69,0,12)=""),"",CONCATENATE(OFFSET('Banking Instructions'!U69,0,11)," ",OFFSET('Banking Instructions'!U69,0,12)))</f>
        <v/>
      </c>
      <c r="I117" s="391" t="str">
        <f ca="1">IF(OFFSET('Banking Instructions'!AP69,0,-8)="","",OFFSET('Banking Instructions'!AP69,0,-8))</f>
        <v/>
      </c>
      <c r="J117" s="392" t="str">
        <f ca="1">IF(OFFSET('Banking Instructions'!AP69,0,-7)="","",OFFSET('Banking Instructions'!AP69,0,-7))</f>
        <v/>
      </c>
    </row>
    <row r="118" spans="1:10" ht="13.5" thickTop="1" x14ac:dyDescent="0.2">
      <c r="A118" s="400" t="str">
        <f ca="1">IF(OFFSET('Supplier Details'!J70,0,-1)="","",IF(OFFSET('Supplier Details'!J70,0,2)="","",OFFSET('Supplier Details'!J70,0,-1)))</f>
        <v/>
      </c>
      <c r="B118" s="398" t="str">
        <f ca="1">IF(OFFSET('Supplier Details'!E70,0,7)="",IF(OFFSET('Banking Instructions'!I70,0,2)="","",OFFSET('Banking Instructions'!I70,0,2)),OFFSET('Supplier Details'!E70,0,7))</f>
        <v/>
      </c>
      <c r="C118" s="587" t="str">
        <f ca="1">IF(OFFSET('Supplier Details'!X70,0,5)="",
          IF(OFFSET('Supplier Details'!X70,0,7)="","",OFFSET('Supplier Details'!X70,0,7)),
          IF(OFFSET('Supplier Details'!X70,0,7)="",OFFSET('Supplier Details'!X70,0,5),CONCATENATE(OFFSET('Supplier Details'!X70,0,5),", ",OFFSET('Supplier Details'!X70,0,7))))</f>
        <v/>
      </c>
      <c r="D118" s="588"/>
      <c r="E118" s="398" t="str">
        <f ca="1">IF(OFFSET('Supplier Details'!X70,0,4)="",IF(OFFSET('Banking Instructions'!N70,0,2)="","",OFFSET('Banking Instructions'!N70,0,2)),OFFSET('Supplier Details'!X70,0,4))</f>
        <v/>
      </c>
      <c r="F118" s="587" t="str">
        <f ca="1">IF(AND(OFFSET('Supplier Details'!AV70,0,-8)="",OFFSET('Supplier Details'!AV70,0,-5)="",OFFSET('Supplier Details'!X70,0,-4)=""),"",CONCATENATE(OFFSET('Supplier Details'!AV70,0,-9),OFFSET('Supplier Details'!AV70,0,-8)," - ",OFFSET('Supplier Details'!AV70,0,-5)," - ",OFFSET('Supplier Details'!X70,0,-4)))</f>
        <v/>
      </c>
      <c r="G118" s="589"/>
      <c r="H118" s="588"/>
      <c r="I118" s="587" t="str">
        <f ca="1">IF(OFFSET('Banking Instructions'!AP70,0,-5)="","",OFFSET('Banking Instructions'!AP70,0,-5))</f>
        <v/>
      </c>
      <c r="J118" s="590"/>
    </row>
    <row r="119" spans="1:10" ht="13.5" thickBot="1" x14ac:dyDescent="0.25">
      <c r="A119" s="399" t="str">
        <f ca="1">IF(OFFSET('Banking Instructions'!N70,0,3)="",IF(OFFSET('Supplier Details'!X70,0,-2)="","",OFFSET('Supplier Details'!X70,0,-2)),OFFSET('Banking Instructions'!N70,0,3))</f>
        <v/>
      </c>
      <c r="B119" s="391" t="str">
        <f ca="1">IF(OFFSET('Banking Instructions'!U70,0,8)="","",OFFSET('Banking Instructions'!U70,0,8))</f>
        <v/>
      </c>
      <c r="C119" s="391" t="str">
        <f ca="1">IF(OFFSET('Banking Instructions'!U70,0,7)="","",IF(OFFSET('Banking Instructions'!U70,0,7)="IBANISINCORRECT","",OFFSET('Banking Instructions'!U70,0,7)))</f>
        <v/>
      </c>
      <c r="D119" s="391" t="str">
        <f ca="1">IF(OFFSET('Banking Instructions'!U70,0,6)="","",OFFSET('Banking Instructions'!U70,0,6))</f>
        <v/>
      </c>
      <c r="E119" s="391" t="str">
        <f ca="1">IF(OFFSET('Banking Instructions'!U70,0,3)="","",OFFSET('Banking Instructions'!U70,0,3))</f>
        <v/>
      </c>
      <c r="F119" s="391" t="str">
        <f ca="1">IF(OFFSET('Banking Instructions'!U70,0,9)="","",OFFSET('Banking Instructions'!U70,0,9))</f>
        <v/>
      </c>
      <c r="G119" s="391" t="str">
        <f ca="1">IF(OFFSET('Banking Instructions'!U70,0,10)="","",OFFSET('Banking Instructions'!U70,0,10))</f>
        <v/>
      </c>
      <c r="H119" s="391" t="str">
        <f ca="1">IF(AND(OFFSET('Banking Instructions'!U70,0,11)="",OFFSET('Banking Instructions'!U70,0,12)=""),"",CONCATENATE(OFFSET('Banking Instructions'!U70,0,11)," ",OFFSET('Banking Instructions'!U70,0,12)))</f>
        <v/>
      </c>
      <c r="I119" s="391" t="str">
        <f ca="1">IF(OFFSET('Banking Instructions'!AP70,0,-8)="","",OFFSET('Banking Instructions'!AP70,0,-8))</f>
        <v/>
      </c>
      <c r="J119" s="392" t="str">
        <f ca="1">IF(OFFSET('Banking Instructions'!AP70,0,-7)="","",OFFSET('Banking Instructions'!AP70,0,-7))</f>
        <v/>
      </c>
    </row>
    <row r="120" spans="1:10" ht="13.5" thickTop="1" x14ac:dyDescent="0.2">
      <c r="A120" s="400" t="str">
        <f ca="1">IF(OFFSET('Supplier Details'!J71,0,-1)="","",IF(OFFSET('Supplier Details'!J71,0,2)="","",OFFSET('Supplier Details'!J71,0,-1)))</f>
        <v/>
      </c>
      <c r="B120" s="398" t="str">
        <f ca="1">IF(OFFSET('Supplier Details'!E71,0,7)="",IF(OFFSET('Banking Instructions'!I71,0,2)="","",OFFSET('Banking Instructions'!I71,0,2)),OFFSET('Supplier Details'!E71,0,7))</f>
        <v/>
      </c>
      <c r="C120" s="587" t="str">
        <f ca="1">IF(OFFSET('Supplier Details'!X71,0,5)="",
          IF(OFFSET('Supplier Details'!X71,0,7)="","",OFFSET('Supplier Details'!X71,0,7)),
          IF(OFFSET('Supplier Details'!X71,0,7)="",OFFSET('Supplier Details'!X71,0,5),CONCATENATE(OFFSET('Supplier Details'!X71,0,5),", ",OFFSET('Supplier Details'!X71,0,7))))</f>
        <v/>
      </c>
      <c r="D120" s="588"/>
      <c r="E120" s="398" t="str">
        <f ca="1">IF(OFFSET('Supplier Details'!X71,0,4)="",IF(OFFSET('Banking Instructions'!N71,0,2)="","",OFFSET('Banking Instructions'!N71,0,2)),OFFSET('Supplier Details'!X71,0,4))</f>
        <v/>
      </c>
      <c r="F120" s="587" t="str">
        <f ca="1">IF(AND(OFFSET('Supplier Details'!AV71,0,-8)="",OFFSET('Supplier Details'!AV71,0,-5)="",OFFSET('Supplier Details'!X71,0,-4)=""),"",CONCATENATE(OFFSET('Supplier Details'!AV71,0,-9),OFFSET('Supplier Details'!AV71,0,-8)," - ",OFFSET('Supplier Details'!AV71,0,-5)," - ",OFFSET('Supplier Details'!X71,0,-4)))</f>
        <v/>
      </c>
      <c r="G120" s="589"/>
      <c r="H120" s="588"/>
      <c r="I120" s="587" t="str">
        <f ca="1">IF(OFFSET('Banking Instructions'!AP71,0,-5)="","",OFFSET('Banking Instructions'!AP71,0,-5))</f>
        <v/>
      </c>
      <c r="J120" s="590"/>
    </row>
    <row r="121" spans="1:10" ht="13.5" thickBot="1" x14ac:dyDescent="0.25">
      <c r="A121" s="399" t="str">
        <f ca="1">IF(OFFSET('Banking Instructions'!N71,0,3)="",IF(OFFSET('Supplier Details'!X71,0,-2)="","",OFFSET('Supplier Details'!X71,0,-2)),OFFSET('Banking Instructions'!N71,0,3))</f>
        <v/>
      </c>
      <c r="B121" s="391" t="str">
        <f ca="1">IF(OFFSET('Banking Instructions'!U71,0,8)="","",OFFSET('Banking Instructions'!U71,0,8))</f>
        <v/>
      </c>
      <c r="C121" s="391" t="str">
        <f ca="1">IF(OFFSET('Banking Instructions'!U71,0,7)="","",IF(OFFSET('Banking Instructions'!U71,0,7)="IBANISINCORRECT","",OFFSET('Banking Instructions'!U71,0,7)))</f>
        <v/>
      </c>
      <c r="D121" s="391" t="str">
        <f ca="1">IF(OFFSET('Banking Instructions'!U71,0,6)="","",OFFSET('Banking Instructions'!U71,0,6))</f>
        <v/>
      </c>
      <c r="E121" s="391" t="str">
        <f ca="1">IF(OFFSET('Banking Instructions'!U71,0,3)="","",OFFSET('Banking Instructions'!U71,0,3))</f>
        <v/>
      </c>
      <c r="F121" s="391" t="str">
        <f ca="1">IF(OFFSET('Banking Instructions'!U71,0,9)="","",OFFSET('Banking Instructions'!U71,0,9))</f>
        <v/>
      </c>
      <c r="G121" s="391" t="str">
        <f ca="1">IF(OFFSET('Banking Instructions'!U71,0,10)="","",OFFSET('Banking Instructions'!U71,0,10))</f>
        <v/>
      </c>
      <c r="H121" s="391" t="str">
        <f ca="1">IF(AND(OFFSET('Banking Instructions'!U71,0,11)="",OFFSET('Banking Instructions'!U71,0,12)=""),"",CONCATENATE(OFFSET('Banking Instructions'!U71,0,11)," ",OFFSET('Banking Instructions'!U71,0,12)))</f>
        <v/>
      </c>
      <c r="I121" s="391" t="str">
        <f ca="1">IF(OFFSET('Banking Instructions'!AP71,0,-8)="","",OFFSET('Banking Instructions'!AP71,0,-8))</f>
        <v/>
      </c>
      <c r="J121" s="392" t="str">
        <f ca="1">IF(OFFSET('Banking Instructions'!AP71,0,-7)="","",OFFSET('Banking Instructions'!AP71,0,-7))</f>
        <v/>
      </c>
    </row>
    <row r="122" spans="1:10" ht="13.5" thickTop="1" x14ac:dyDescent="0.2">
      <c r="A122" s="400" t="str">
        <f ca="1">IF(OFFSET('Supplier Details'!J72,0,-1)="","",IF(OFFSET('Supplier Details'!J72,0,2)="","",OFFSET('Supplier Details'!J72,0,-1)))</f>
        <v/>
      </c>
      <c r="B122" s="398" t="str">
        <f ca="1">IF(OFFSET('Supplier Details'!E72,0,7)="",IF(OFFSET('Banking Instructions'!I72,0,2)="","",OFFSET('Banking Instructions'!I72,0,2)),OFFSET('Supplier Details'!E72,0,7))</f>
        <v/>
      </c>
      <c r="C122" s="587" t="str">
        <f ca="1">IF(OFFSET('Supplier Details'!X72,0,5)="",
          IF(OFFSET('Supplier Details'!X72,0,7)="","",OFFSET('Supplier Details'!X72,0,7)),
          IF(OFFSET('Supplier Details'!X72,0,7)="",OFFSET('Supplier Details'!X72,0,5),CONCATENATE(OFFSET('Supplier Details'!X72,0,5),", ",OFFSET('Supplier Details'!X72,0,7))))</f>
        <v/>
      </c>
      <c r="D122" s="588"/>
      <c r="E122" s="398" t="str">
        <f ca="1">IF(OFFSET('Supplier Details'!X72,0,4)="",IF(OFFSET('Banking Instructions'!N72,0,2)="","",OFFSET('Banking Instructions'!N72,0,2)),OFFSET('Supplier Details'!X72,0,4))</f>
        <v/>
      </c>
      <c r="F122" s="587" t="str">
        <f ca="1">IF(AND(OFFSET('Supplier Details'!AV72,0,-8)="",OFFSET('Supplier Details'!AV72,0,-5)="",OFFSET('Supplier Details'!X72,0,-4)=""),"",CONCATENATE(OFFSET('Supplier Details'!AV72,0,-9),OFFSET('Supplier Details'!AV72,0,-8)," - ",OFFSET('Supplier Details'!AV72,0,-5)," - ",OFFSET('Supplier Details'!X72,0,-4)))</f>
        <v/>
      </c>
      <c r="G122" s="589"/>
      <c r="H122" s="588"/>
      <c r="I122" s="587" t="str">
        <f ca="1">IF(OFFSET('Banking Instructions'!AP72,0,-5)="","",OFFSET('Banking Instructions'!AP72,0,-5))</f>
        <v/>
      </c>
      <c r="J122" s="590"/>
    </row>
    <row r="123" spans="1:10" ht="13.5" thickBot="1" x14ac:dyDescent="0.25">
      <c r="A123" s="399" t="str">
        <f ca="1">IF(OFFSET('Banking Instructions'!N72,0,3)="",IF(OFFSET('Supplier Details'!X72,0,-2)="","",OFFSET('Supplier Details'!X72,0,-2)),OFFSET('Banking Instructions'!N72,0,3))</f>
        <v/>
      </c>
      <c r="B123" s="391" t="str">
        <f ca="1">IF(OFFSET('Banking Instructions'!U72,0,8)="","",OFFSET('Banking Instructions'!U72,0,8))</f>
        <v/>
      </c>
      <c r="C123" s="391" t="str">
        <f ca="1">IF(OFFSET('Banking Instructions'!U72,0,7)="","",IF(OFFSET('Banking Instructions'!U72,0,7)="IBANISINCORRECT","",OFFSET('Banking Instructions'!U72,0,7)))</f>
        <v/>
      </c>
      <c r="D123" s="391" t="str">
        <f ca="1">IF(OFFSET('Banking Instructions'!U72,0,6)="","",OFFSET('Banking Instructions'!U72,0,6))</f>
        <v/>
      </c>
      <c r="E123" s="391" t="str">
        <f ca="1">IF(OFFSET('Banking Instructions'!U72,0,3)="","",OFFSET('Banking Instructions'!U72,0,3))</f>
        <v/>
      </c>
      <c r="F123" s="391" t="str">
        <f ca="1">IF(OFFSET('Banking Instructions'!U72,0,9)="","",OFFSET('Banking Instructions'!U72,0,9))</f>
        <v/>
      </c>
      <c r="G123" s="391" t="str">
        <f ca="1">IF(OFFSET('Banking Instructions'!U72,0,10)="","",OFFSET('Banking Instructions'!U72,0,10))</f>
        <v/>
      </c>
      <c r="H123" s="391" t="str">
        <f ca="1">IF(AND(OFFSET('Banking Instructions'!U72,0,11)="",OFFSET('Banking Instructions'!U72,0,12)=""),"",CONCATENATE(OFFSET('Banking Instructions'!U72,0,11)," ",OFFSET('Banking Instructions'!U72,0,12)))</f>
        <v/>
      </c>
      <c r="I123" s="391" t="str">
        <f ca="1">IF(OFFSET('Banking Instructions'!AP72,0,-8)="","",OFFSET('Banking Instructions'!AP72,0,-8))</f>
        <v/>
      </c>
      <c r="J123" s="392" t="str">
        <f ca="1">IF(OFFSET('Banking Instructions'!AP72,0,-7)="","",OFFSET('Banking Instructions'!AP72,0,-7))</f>
        <v/>
      </c>
    </row>
    <row r="124" spans="1:10" ht="13.5" thickTop="1" x14ac:dyDescent="0.2">
      <c r="A124" s="400" t="str">
        <f ca="1">IF(OFFSET('Supplier Details'!J73,0,-1)="","",IF(OFFSET('Supplier Details'!J73,0,2)="","",OFFSET('Supplier Details'!J73,0,-1)))</f>
        <v/>
      </c>
      <c r="B124" s="398" t="str">
        <f ca="1">IF(OFFSET('Supplier Details'!E73,0,7)="",IF(OFFSET('Banking Instructions'!I73,0,2)="","",OFFSET('Banking Instructions'!I73,0,2)),OFFSET('Supplier Details'!E73,0,7))</f>
        <v/>
      </c>
      <c r="C124" s="587" t="str">
        <f ca="1">IF(OFFSET('Supplier Details'!X73,0,5)="",
          IF(OFFSET('Supplier Details'!X73,0,7)="","",OFFSET('Supplier Details'!X73,0,7)),
          IF(OFFSET('Supplier Details'!X73,0,7)="",OFFSET('Supplier Details'!X73,0,5),CONCATENATE(OFFSET('Supplier Details'!X73,0,5),", ",OFFSET('Supplier Details'!X73,0,7))))</f>
        <v/>
      </c>
      <c r="D124" s="588"/>
      <c r="E124" s="398" t="str">
        <f ca="1">IF(OFFSET('Supplier Details'!X73,0,4)="",IF(OFFSET('Banking Instructions'!N73,0,2)="","",OFFSET('Banking Instructions'!N73,0,2)),OFFSET('Supplier Details'!X73,0,4))</f>
        <v/>
      </c>
      <c r="F124" s="587" t="str">
        <f ca="1">IF(AND(OFFSET('Supplier Details'!AV73,0,-8)="",OFFSET('Supplier Details'!AV73,0,-5)="",OFFSET('Supplier Details'!X73,0,-4)=""),"",CONCATENATE(OFFSET('Supplier Details'!AV73,0,-9),OFFSET('Supplier Details'!AV73,0,-8)," - ",OFFSET('Supplier Details'!AV73,0,-5)," - ",OFFSET('Supplier Details'!X73,0,-4)))</f>
        <v/>
      </c>
      <c r="G124" s="589"/>
      <c r="H124" s="588"/>
      <c r="I124" s="587" t="str">
        <f ca="1">IF(OFFSET('Banking Instructions'!AP73,0,-5)="","",OFFSET('Banking Instructions'!AP73,0,-5))</f>
        <v/>
      </c>
      <c r="J124" s="590"/>
    </row>
    <row r="125" spans="1:10" ht="13.5" thickBot="1" x14ac:dyDescent="0.25">
      <c r="A125" s="399" t="str">
        <f ca="1">IF(OFFSET('Banking Instructions'!N73,0,3)="",IF(OFFSET('Supplier Details'!X73,0,-2)="","",OFFSET('Supplier Details'!X73,0,-2)),OFFSET('Banking Instructions'!N73,0,3))</f>
        <v/>
      </c>
      <c r="B125" s="391" t="str">
        <f ca="1">IF(OFFSET('Banking Instructions'!U73,0,8)="","",OFFSET('Banking Instructions'!U73,0,8))</f>
        <v/>
      </c>
      <c r="C125" s="391" t="str">
        <f ca="1">IF(OFFSET('Banking Instructions'!U73,0,7)="","",IF(OFFSET('Banking Instructions'!U73,0,7)="IBANISINCORRECT","",OFFSET('Banking Instructions'!U73,0,7)))</f>
        <v/>
      </c>
      <c r="D125" s="391" t="str">
        <f ca="1">IF(OFFSET('Banking Instructions'!U73,0,6)="","",OFFSET('Banking Instructions'!U73,0,6))</f>
        <v/>
      </c>
      <c r="E125" s="391" t="str">
        <f ca="1">IF(OFFSET('Banking Instructions'!U73,0,3)="","",OFFSET('Banking Instructions'!U73,0,3))</f>
        <v/>
      </c>
      <c r="F125" s="391" t="str">
        <f ca="1">IF(OFFSET('Banking Instructions'!U73,0,9)="","",OFFSET('Banking Instructions'!U73,0,9))</f>
        <v/>
      </c>
      <c r="G125" s="391" t="str">
        <f ca="1">IF(OFFSET('Banking Instructions'!U73,0,10)="","",OFFSET('Banking Instructions'!U73,0,10))</f>
        <v/>
      </c>
      <c r="H125" s="391" t="str">
        <f ca="1">IF(AND(OFFSET('Banking Instructions'!U73,0,11)="",OFFSET('Banking Instructions'!U73,0,12)=""),"",CONCATENATE(OFFSET('Banking Instructions'!U73,0,11)," ",OFFSET('Banking Instructions'!U73,0,12)))</f>
        <v/>
      </c>
      <c r="I125" s="391" t="str">
        <f ca="1">IF(OFFSET('Banking Instructions'!AP73,0,-8)="","",OFFSET('Banking Instructions'!AP73,0,-8))</f>
        <v/>
      </c>
      <c r="J125" s="392" t="str">
        <f ca="1">IF(OFFSET('Banking Instructions'!AP73,0,-7)="","",OFFSET('Banking Instructions'!AP73,0,-7))</f>
        <v/>
      </c>
    </row>
    <row r="126" spans="1:10" ht="13.5" thickTop="1" x14ac:dyDescent="0.2">
      <c r="A126" s="400" t="str">
        <f ca="1">IF(OFFSET('Supplier Details'!J74,0,-1)="","",IF(OFFSET('Supplier Details'!J74,0,2)="","",OFFSET('Supplier Details'!J74,0,-1)))</f>
        <v/>
      </c>
      <c r="B126" s="398" t="str">
        <f ca="1">IF(OFFSET('Supplier Details'!E74,0,7)="",IF(OFFSET('Banking Instructions'!I74,0,2)="","",OFFSET('Banking Instructions'!I74,0,2)),OFFSET('Supplier Details'!E74,0,7))</f>
        <v/>
      </c>
      <c r="C126" s="587" t="str">
        <f ca="1">IF(OFFSET('Supplier Details'!X74,0,5)="",
          IF(OFFSET('Supplier Details'!X74,0,7)="","",OFFSET('Supplier Details'!X74,0,7)),
          IF(OFFSET('Supplier Details'!X74,0,7)="",OFFSET('Supplier Details'!X74,0,5),CONCATENATE(OFFSET('Supplier Details'!X74,0,5),", ",OFFSET('Supplier Details'!X74,0,7))))</f>
        <v/>
      </c>
      <c r="D126" s="588"/>
      <c r="E126" s="398" t="str">
        <f ca="1">IF(OFFSET('Supplier Details'!X74,0,4)="",IF(OFFSET('Banking Instructions'!N74,0,2)="","",OFFSET('Banking Instructions'!N74,0,2)),OFFSET('Supplier Details'!X74,0,4))</f>
        <v/>
      </c>
      <c r="F126" s="587" t="str">
        <f ca="1">IF(AND(OFFSET('Supplier Details'!AV74,0,-8)="",OFFSET('Supplier Details'!AV74,0,-5)="",OFFSET('Supplier Details'!X74,0,-4)=""),"",CONCATENATE(OFFSET('Supplier Details'!AV74,0,-9),OFFSET('Supplier Details'!AV74,0,-8)," - ",OFFSET('Supplier Details'!AV74,0,-5)," - ",OFFSET('Supplier Details'!X74,0,-4)))</f>
        <v/>
      </c>
      <c r="G126" s="589"/>
      <c r="H126" s="588"/>
      <c r="I126" s="587" t="str">
        <f ca="1">IF(OFFSET('Banking Instructions'!AP74,0,-5)="","",OFFSET('Banking Instructions'!AP74,0,-5))</f>
        <v/>
      </c>
      <c r="J126" s="590"/>
    </row>
    <row r="127" spans="1:10" ht="13.5" thickBot="1" x14ac:dyDescent="0.25">
      <c r="A127" s="399" t="str">
        <f ca="1">IF(OFFSET('Banking Instructions'!N74,0,3)="",IF(OFFSET('Supplier Details'!X74,0,-2)="","",OFFSET('Supplier Details'!X74,0,-2)),OFFSET('Banking Instructions'!N74,0,3))</f>
        <v/>
      </c>
      <c r="B127" s="391" t="str">
        <f ca="1">IF(OFFSET('Banking Instructions'!U74,0,8)="","",OFFSET('Banking Instructions'!U74,0,8))</f>
        <v/>
      </c>
      <c r="C127" s="391" t="str">
        <f ca="1">IF(OFFSET('Banking Instructions'!U74,0,7)="","",IF(OFFSET('Banking Instructions'!U74,0,7)="IBANISINCORRECT","",OFFSET('Banking Instructions'!U74,0,7)))</f>
        <v/>
      </c>
      <c r="D127" s="391" t="str">
        <f ca="1">IF(OFFSET('Banking Instructions'!U74,0,6)="","",OFFSET('Banking Instructions'!U74,0,6))</f>
        <v/>
      </c>
      <c r="E127" s="391" t="str">
        <f ca="1">IF(OFFSET('Banking Instructions'!U74,0,3)="","",OFFSET('Banking Instructions'!U74,0,3))</f>
        <v/>
      </c>
      <c r="F127" s="391" t="str">
        <f ca="1">IF(OFFSET('Banking Instructions'!U74,0,9)="","",OFFSET('Banking Instructions'!U74,0,9))</f>
        <v/>
      </c>
      <c r="G127" s="391" t="str">
        <f ca="1">IF(OFFSET('Banking Instructions'!U74,0,10)="","",OFFSET('Banking Instructions'!U74,0,10))</f>
        <v/>
      </c>
      <c r="H127" s="391" t="str">
        <f ca="1">IF(AND(OFFSET('Banking Instructions'!U74,0,11)="",OFFSET('Banking Instructions'!U74,0,12)=""),"",CONCATENATE(OFFSET('Banking Instructions'!U74,0,11)," ",OFFSET('Banking Instructions'!U74,0,12)))</f>
        <v/>
      </c>
      <c r="I127" s="391" t="str">
        <f ca="1">IF(OFFSET('Banking Instructions'!AP74,0,-8)="","",OFFSET('Banking Instructions'!AP74,0,-8))</f>
        <v/>
      </c>
      <c r="J127" s="392" t="str">
        <f ca="1">IF(OFFSET('Banking Instructions'!AP74,0,-7)="","",OFFSET('Banking Instructions'!AP74,0,-7))</f>
        <v/>
      </c>
    </row>
    <row r="128" spans="1:10" ht="13.5" thickTop="1" x14ac:dyDescent="0.2">
      <c r="A128" s="400" t="str">
        <f ca="1">IF(OFFSET('Supplier Details'!J75,0,-1)="","",IF(OFFSET('Supplier Details'!J75,0,2)="","",OFFSET('Supplier Details'!J75,0,-1)))</f>
        <v/>
      </c>
      <c r="B128" s="398" t="str">
        <f ca="1">IF(OFFSET('Supplier Details'!E75,0,7)="",IF(OFFSET('Banking Instructions'!I75,0,2)="","",OFFSET('Banking Instructions'!I75,0,2)),OFFSET('Supplier Details'!E75,0,7))</f>
        <v/>
      </c>
      <c r="C128" s="587" t="str">
        <f ca="1">IF(OFFSET('Supplier Details'!X75,0,5)="",
          IF(OFFSET('Supplier Details'!X75,0,7)="","",OFFSET('Supplier Details'!X75,0,7)),
          IF(OFFSET('Supplier Details'!X75,0,7)="",OFFSET('Supplier Details'!X75,0,5),CONCATENATE(OFFSET('Supplier Details'!X75,0,5),", ",OFFSET('Supplier Details'!X75,0,7))))</f>
        <v/>
      </c>
      <c r="D128" s="588"/>
      <c r="E128" s="398" t="str">
        <f ca="1">IF(OFFSET('Supplier Details'!X75,0,4)="",IF(OFFSET('Banking Instructions'!N75,0,2)="","",OFFSET('Banking Instructions'!N75,0,2)),OFFSET('Supplier Details'!X75,0,4))</f>
        <v/>
      </c>
      <c r="F128" s="587" t="str">
        <f ca="1">IF(AND(OFFSET('Supplier Details'!AV75,0,-8)="",OFFSET('Supplier Details'!AV75,0,-5)="",OFFSET('Supplier Details'!X75,0,-4)=""),"",CONCATENATE(OFFSET('Supplier Details'!AV75,0,-9),OFFSET('Supplier Details'!AV75,0,-8)," - ",OFFSET('Supplier Details'!AV75,0,-5)," - ",OFFSET('Supplier Details'!X75,0,-4)))</f>
        <v/>
      </c>
      <c r="G128" s="589"/>
      <c r="H128" s="588"/>
      <c r="I128" s="587" t="str">
        <f ca="1">IF(OFFSET('Banking Instructions'!AP75,0,-5)="","",OFFSET('Banking Instructions'!AP75,0,-5))</f>
        <v/>
      </c>
      <c r="J128" s="590"/>
    </row>
    <row r="129" spans="1:10" ht="13.5" thickBot="1" x14ac:dyDescent="0.25">
      <c r="A129" s="399" t="str">
        <f ca="1">IF(OFFSET('Banking Instructions'!N75,0,3)="",IF(OFFSET('Supplier Details'!X75,0,-2)="","",OFFSET('Supplier Details'!X75,0,-2)),OFFSET('Banking Instructions'!N75,0,3))</f>
        <v/>
      </c>
      <c r="B129" s="391" t="str">
        <f ca="1">IF(OFFSET('Banking Instructions'!U75,0,8)="","",OFFSET('Banking Instructions'!U75,0,8))</f>
        <v/>
      </c>
      <c r="C129" s="391" t="str">
        <f ca="1">IF(OFFSET('Banking Instructions'!U75,0,7)="","",IF(OFFSET('Banking Instructions'!U75,0,7)="IBANISINCORRECT","",OFFSET('Banking Instructions'!U75,0,7)))</f>
        <v/>
      </c>
      <c r="D129" s="391" t="str">
        <f ca="1">IF(OFFSET('Banking Instructions'!U75,0,6)="","",OFFSET('Banking Instructions'!U75,0,6))</f>
        <v/>
      </c>
      <c r="E129" s="391" t="str">
        <f ca="1">IF(OFFSET('Banking Instructions'!U75,0,3)="","",OFFSET('Banking Instructions'!U75,0,3))</f>
        <v/>
      </c>
      <c r="F129" s="391" t="str">
        <f ca="1">IF(OFFSET('Banking Instructions'!U75,0,9)="","",OFFSET('Banking Instructions'!U75,0,9))</f>
        <v/>
      </c>
      <c r="G129" s="391" t="str">
        <f ca="1">IF(OFFSET('Banking Instructions'!U75,0,10)="","",OFFSET('Banking Instructions'!U75,0,10))</f>
        <v/>
      </c>
      <c r="H129" s="391" t="str">
        <f ca="1">IF(AND(OFFSET('Banking Instructions'!U75,0,11)="",OFFSET('Banking Instructions'!U75,0,12)=""),"",CONCATENATE(OFFSET('Banking Instructions'!U75,0,11)," ",OFFSET('Banking Instructions'!U75,0,12)))</f>
        <v/>
      </c>
      <c r="I129" s="391" t="str">
        <f ca="1">IF(OFFSET('Banking Instructions'!AP75,0,-8)="","",OFFSET('Banking Instructions'!AP75,0,-8))</f>
        <v/>
      </c>
      <c r="J129" s="392" t="str">
        <f ca="1">IF(OFFSET('Banking Instructions'!AP75,0,-7)="","",OFFSET('Banking Instructions'!AP75,0,-7))</f>
        <v/>
      </c>
    </row>
    <row r="130" spans="1:10" ht="13.5" thickTop="1" x14ac:dyDescent="0.2">
      <c r="A130" s="400" t="str">
        <f ca="1">IF(OFFSET('Supplier Details'!J76,0,-1)="","",IF(OFFSET('Supplier Details'!J76,0,2)="","",OFFSET('Supplier Details'!J76,0,-1)))</f>
        <v/>
      </c>
      <c r="B130" s="398" t="str">
        <f ca="1">IF(OFFSET('Supplier Details'!E76,0,7)="",IF(OFFSET('Banking Instructions'!I76,0,2)="","",OFFSET('Banking Instructions'!I76,0,2)),OFFSET('Supplier Details'!E76,0,7))</f>
        <v/>
      </c>
      <c r="C130" s="587" t="str">
        <f ca="1">IF(OFFSET('Supplier Details'!X76,0,5)="",
          IF(OFFSET('Supplier Details'!X76,0,7)="","",OFFSET('Supplier Details'!X76,0,7)),
          IF(OFFSET('Supplier Details'!X76,0,7)="",OFFSET('Supplier Details'!X76,0,5),CONCATENATE(OFFSET('Supplier Details'!X76,0,5),", ",OFFSET('Supplier Details'!X76,0,7))))</f>
        <v/>
      </c>
      <c r="D130" s="588"/>
      <c r="E130" s="398" t="str">
        <f ca="1">IF(OFFSET('Supplier Details'!X76,0,4)="",IF(OFFSET('Banking Instructions'!N76,0,2)="","",OFFSET('Banking Instructions'!N76,0,2)),OFFSET('Supplier Details'!X76,0,4))</f>
        <v/>
      </c>
      <c r="F130" s="587" t="str">
        <f ca="1">IF(AND(OFFSET('Supplier Details'!AV76,0,-8)="",OFFSET('Supplier Details'!AV76,0,-5)="",OFFSET('Supplier Details'!X76,0,-4)=""),"",CONCATENATE(OFFSET('Supplier Details'!AV76,0,-9),OFFSET('Supplier Details'!AV76,0,-8)," - ",OFFSET('Supplier Details'!AV76,0,-5)," - ",OFFSET('Supplier Details'!X76,0,-4)))</f>
        <v/>
      </c>
      <c r="G130" s="589"/>
      <c r="H130" s="588"/>
      <c r="I130" s="587" t="str">
        <f ca="1">IF(OFFSET('Banking Instructions'!AP76,0,-5)="","",OFFSET('Banking Instructions'!AP76,0,-5))</f>
        <v/>
      </c>
      <c r="J130" s="590"/>
    </row>
    <row r="131" spans="1:10" ht="13.5" thickBot="1" x14ac:dyDescent="0.25">
      <c r="A131" s="399" t="str">
        <f ca="1">IF(OFFSET('Banking Instructions'!N76,0,3)="",IF(OFFSET('Supplier Details'!X76,0,-2)="","",OFFSET('Supplier Details'!X76,0,-2)),OFFSET('Banking Instructions'!N76,0,3))</f>
        <v/>
      </c>
      <c r="B131" s="391" t="str">
        <f ca="1">IF(OFFSET('Banking Instructions'!U76,0,8)="","",OFFSET('Banking Instructions'!U76,0,8))</f>
        <v/>
      </c>
      <c r="C131" s="391" t="str">
        <f ca="1">IF(OFFSET('Banking Instructions'!U76,0,7)="","",IF(OFFSET('Banking Instructions'!U76,0,7)="IBANISINCORRECT","",OFFSET('Banking Instructions'!U76,0,7)))</f>
        <v/>
      </c>
      <c r="D131" s="391" t="str">
        <f ca="1">IF(OFFSET('Banking Instructions'!U76,0,6)="","",OFFSET('Banking Instructions'!U76,0,6))</f>
        <v/>
      </c>
      <c r="E131" s="391" t="str">
        <f ca="1">IF(OFFSET('Banking Instructions'!U76,0,3)="","",OFFSET('Banking Instructions'!U76,0,3))</f>
        <v/>
      </c>
      <c r="F131" s="391" t="str">
        <f ca="1">IF(OFFSET('Banking Instructions'!U76,0,9)="","",OFFSET('Banking Instructions'!U76,0,9))</f>
        <v/>
      </c>
      <c r="G131" s="391" t="str">
        <f ca="1">IF(OFFSET('Banking Instructions'!U76,0,10)="","",OFFSET('Banking Instructions'!U76,0,10))</f>
        <v/>
      </c>
      <c r="H131" s="391" t="str">
        <f ca="1">IF(AND(OFFSET('Banking Instructions'!U76,0,11)="",OFFSET('Banking Instructions'!U76,0,12)=""),"",CONCATENATE(OFFSET('Banking Instructions'!U76,0,11)," ",OFFSET('Banking Instructions'!U76,0,12)))</f>
        <v/>
      </c>
      <c r="I131" s="391" t="str">
        <f ca="1">IF(OFFSET('Banking Instructions'!AP76,0,-8)="","",OFFSET('Banking Instructions'!AP76,0,-8))</f>
        <v/>
      </c>
      <c r="J131" s="392" t="str">
        <f ca="1">IF(OFFSET('Banking Instructions'!AP76,0,-7)="","",OFFSET('Banking Instructions'!AP76,0,-7))</f>
        <v/>
      </c>
    </row>
    <row r="132" spans="1:10" ht="13.5" thickTop="1" x14ac:dyDescent="0.2">
      <c r="A132" s="400" t="str">
        <f ca="1">IF(OFFSET('Supplier Details'!J77,0,-1)="","",IF(OFFSET('Supplier Details'!J77,0,2)="","",OFFSET('Supplier Details'!J77,0,-1)))</f>
        <v/>
      </c>
      <c r="B132" s="398" t="str">
        <f ca="1">IF(OFFSET('Supplier Details'!E77,0,7)="",IF(OFFSET('Banking Instructions'!I77,0,2)="","",OFFSET('Banking Instructions'!I77,0,2)),OFFSET('Supplier Details'!E77,0,7))</f>
        <v/>
      </c>
      <c r="C132" s="587" t="str">
        <f ca="1">IF(OFFSET('Supplier Details'!X77,0,5)="",
          IF(OFFSET('Supplier Details'!X77,0,7)="","",OFFSET('Supplier Details'!X77,0,7)),
          IF(OFFSET('Supplier Details'!X77,0,7)="",OFFSET('Supplier Details'!X77,0,5),CONCATENATE(OFFSET('Supplier Details'!X77,0,5),", ",OFFSET('Supplier Details'!X77,0,7))))</f>
        <v/>
      </c>
      <c r="D132" s="588"/>
      <c r="E132" s="398" t="str">
        <f ca="1">IF(OFFSET('Supplier Details'!X77,0,4)="",IF(OFFSET('Banking Instructions'!N77,0,2)="","",OFFSET('Banking Instructions'!N77,0,2)),OFFSET('Supplier Details'!X77,0,4))</f>
        <v/>
      </c>
      <c r="F132" s="587" t="str">
        <f ca="1">IF(AND(OFFSET('Supplier Details'!AV77,0,-8)="",OFFSET('Supplier Details'!AV77,0,-5)="",OFFSET('Supplier Details'!X77,0,-4)=""),"",CONCATENATE(OFFSET('Supplier Details'!AV77,0,-9),OFFSET('Supplier Details'!AV77,0,-8)," - ",OFFSET('Supplier Details'!AV77,0,-5)," - ",OFFSET('Supplier Details'!X77,0,-4)))</f>
        <v/>
      </c>
      <c r="G132" s="589"/>
      <c r="H132" s="588"/>
      <c r="I132" s="587" t="str">
        <f ca="1">IF(OFFSET('Banking Instructions'!AP77,0,-5)="","",OFFSET('Banking Instructions'!AP77,0,-5))</f>
        <v/>
      </c>
      <c r="J132" s="590"/>
    </row>
    <row r="133" spans="1:10" ht="13.5" thickBot="1" x14ac:dyDescent="0.25">
      <c r="A133" s="399" t="str">
        <f ca="1">IF(OFFSET('Banking Instructions'!N77,0,3)="",IF(OFFSET('Supplier Details'!X77,0,-2)="","",OFFSET('Supplier Details'!X77,0,-2)),OFFSET('Banking Instructions'!N77,0,3))</f>
        <v/>
      </c>
      <c r="B133" s="391" t="str">
        <f ca="1">IF(OFFSET('Banking Instructions'!U77,0,8)="","",OFFSET('Banking Instructions'!U77,0,8))</f>
        <v/>
      </c>
      <c r="C133" s="391" t="str">
        <f ca="1">IF(OFFSET('Banking Instructions'!U77,0,7)="","",IF(OFFSET('Banking Instructions'!U77,0,7)="IBANISINCORRECT","",OFFSET('Banking Instructions'!U77,0,7)))</f>
        <v/>
      </c>
      <c r="D133" s="391" t="str">
        <f ca="1">IF(OFFSET('Banking Instructions'!U77,0,6)="","",OFFSET('Banking Instructions'!U77,0,6))</f>
        <v/>
      </c>
      <c r="E133" s="391" t="str">
        <f ca="1">IF(OFFSET('Banking Instructions'!U77,0,3)="","",OFFSET('Banking Instructions'!U77,0,3))</f>
        <v/>
      </c>
      <c r="F133" s="391" t="str">
        <f ca="1">IF(OFFSET('Banking Instructions'!U77,0,9)="","",OFFSET('Banking Instructions'!U77,0,9))</f>
        <v/>
      </c>
      <c r="G133" s="391" t="str">
        <f ca="1">IF(OFFSET('Banking Instructions'!U77,0,10)="","",OFFSET('Banking Instructions'!U77,0,10))</f>
        <v/>
      </c>
      <c r="H133" s="391" t="str">
        <f ca="1">IF(AND(OFFSET('Banking Instructions'!U77,0,11)="",OFFSET('Banking Instructions'!U77,0,12)=""),"",CONCATENATE(OFFSET('Banking Instructions'!U77,0,11)," ",OFFSET('Banking Instructions'!U77,0,12)))</f>
        <v/>
      </c>
      <c r="I133" s="391" t="str">
        <f ca="1">IF(OFFSET('Banking Instructions'!AP77,0,-8)="","",OFFSET('Banking Instructions'!AP77,0,-8))</f>
        <v/>
      </c>
      <c r="J133" s="392" t="str">
        <f ca="1">IF(OFFSET('Banking Instructions'!AP77,0,-7)="","",OFFSET('Banking Instructions'!AP77,0,-7))</f>
        <v/>
      </c>
    </row>
    <row r="134" spans="1:10" ht="13.5" thickTop="1" x14ac:dyDescent="0.2">
      <c r="A134" s="400" t="str">
        <f ca="1">IF(OFFSET('Supplier Details'!J78,0,-1)="","",IF(OFFSET('Supplier Details'!J78,0,2)="","",OFFSET('Supplier Details'!J78,0,-1)))</f>
        <v/>
      </c>
      <c r="B134" s="398" t="str">
        <f ca="1">IF(OFFSET('Supplier Details'!E78,0,7)="",IF(OFFSET('Banking Instructions'!I78,0,2)="","",OFFSET('Banking Instructions'!I78,0,2)),OFFSET('Supplier Details'!E78,0,7))</f>
        <v/>
      </c>
      <c r="C134" s="587" t="str">
        <f ca="1">IF(OFFSET('Supplier Details'!X78,0,5)="",
          IF(OFFSET('Supplier Details'!X78,0,7)="","",OFFSET('Supplier Details'!X78,0,7)),
          IF(OFFSET('Supplier Details'!X78,0,7)="",OFFSET('Supplier Details'!X78,0,5),CONCATENATE(OFFSET('Supplier Details'!X78,0,5),", ",OFFSET('Supplier Details'!X78,0,7))))</f>
        <v/>
      </c>
      <c r="D134" s="588"/>
      <c r="E134" s="398" t="str">
        <f ca="1">IF(OFFSET('Supplier Details'!X78,0,4)="",IF(OFFSET('Banking Instructions'!N78,0,2)="","",OFFSET('Banking Instructions'!N78,0,2)),OFFSET('Supplier Details'!X78,0,4))</f>
        <v/>
      </c>
      <c r="F134" s="587" t="str">
        <f ca="1">IF(AND(OFFSET('Supplier Details'!AV78,0,-8)="",OFFSET('Supplier Details'!AV78,0,-5)="",OFFSET('Supplier Details'!X78,0,-4)=""),"",CONCATENATE(OFFSET('Supplier Details'!AV78,0,-9),OFFSET('Supplier Details'!AV78,0,-8)," - ",OFFSET('Supplier Details'!AV78,0,-5)," - ",OFFSET('Supplier Details'!X78,0,-4)))</f>
        <v/>
      </c>
      <c r="G134" s="589"/>
      <c r="H134" s="588"/>
      <c r="I134" s="587" t="str">
        <f ca="1">IF(OFFSET('Banking Instructions'!AP78,0,-5)="","",OFFSET('Banking Instructions'!AP78,0,-5))</f>
        <v/>
      </c>
      <c r="J134" s="590"/>
    </row>
    <row r="135" spans="1:10" ht="13.5" thickBot="1" x14ac:dyDescent="0.25">
      <c r="A135" s="399" t="str">
        <f ca="1">IF(OFFSET('Banking Instructions'!N78,0,3)="",IF(OFFSET('Supplier Details'!X78,0,-2)="","",OFFSET('Supplier Details'!X78,0,-2)),OFFSET('Banking Instructions'!N78,0,3))</f>
        <v/>
      </c>
      <c r="B135" s="391" t="str">
        <f ca="1">IF(OFFSET('Banking Instructions'!U78,0,8)="","",OFFSET('Banking Instructions'!U78,0,8))</f>
        <v/>
      </c>
      <c r="C135" s="391" t="str">
        <f ca="1">IF(OFFSET('Banking Instructions'!U78,0,7)="","",IF(OFFSET('Banking Instructions'!U78,0,7)="IBANISINCORRECT","",OFFSET('Banking Instructions'!U78,0,7)))</f>
        <v/>
      </c>
      <c r="D135" s="391" t="str">
        <f ca="1">IF(OFFSET('Banking Instructions'!U78,0,6)="","",OFFSET('Banking Instructions'!U78,0,6))</f>
        <v/>
      </c>
      <c r="E135" s="391" t="str">
        <f ca="1">IF(OFFSET('Banking Instructions'!U78,0,3)="","",OFFSET('Banking Instructions'!U78,0,3))</f>
        <v/>
      </c>
      <c r="F135" s="391" t="str">
        <f ca="1">IF(OFFSET('Banking Instructions'!U78,0,9)="","",OFFSET('Banking Instructions'!U78,0,9))</f>
        <v/>
      </c>
      <c r="G135" s="391" t="str">
        <f ca="1">IF(OFFSET('Banking Instructions'!U78,0,10)="","",OFFSET('Banking Instructions'!U78,0,10))</f>
        <v/>
      </c>
      <c r="H135" s="391" t="str">
        <f ca="1">IF(AND(OFFSET('Banking Instructions'!U78,0,11)="",OFFSET('Banking Instructions'!U78,0,12)=""),"",CONCATENATE(OFFSET('Banking Instructions'!U78,0,11)," ",OFFSET('Banking Instructions'!U78,0,12)))</f>
        <v/>
      </c>
      <c r="I135" s="391" t="str">
        <f ca="1">IF(OFFSET('Banking Instructions'!AP78,0,-8)="","",OFFSET('Banking Instructions'!AP78,0,-8))</f>
        <v/>
      </c>
      <c r="J135" s="392" t="str">
        <f ca="1">IF(OFFSET('Banking Instructions'!AP78,0,-7)="","",OFFSET('Banking Instructions'!AP78,0,-7))</f>
        <v/>
      </c>
    </row>
    <row r="136" spans="1:10" ht="13.5" thickTop="1" x14ac:dyDescent="0.2">
      <c r="A136" s="400" t="str">
        <f ca="1">IF(OFFSET('Supplier Details'!J79,0,-1)="","",IF(OFFSET('Supplier Details'!J79,0,2)="","",OFFSET('Supplier Details'!J79,0,-1)))</f>
        <v/>
      </c>
      <c r="B136" s="398" t="str">
        <f ca="1">IF(OFFSET('Supplier Details'!E79,0,7)="",IF(OFFSET('Banking Instructions'!I79,0,2)="","",OFFSET('Banking Instructions'!I79,0,2)),OFFSET('Supplier Details'!E79,0,7))</f>
        <v/>
      </c>
      <c r="C136" s="587" t="str">
        <f ca="1">IF(OFFSET('Supplier Details'!X79,0,5)="",
          IF(OFFSET('Supplier Details'!X79,0,7)="","",OFFSET('Supplier Details'!X79,0,7)),
          IF(OFFSET('Supplier Details'!X79,0,7)="",OFFSET('Supplier Details'!X79,0,5),CONCATENATE(OFFSET('Supplier Details'!X79,0,5),", ",OFFSET('Supplier Details'!X79,0,7))))</f>
        <v/>
      </c>
      <c r="D136" s="588"/>
      <c r="E136" s="398" t="str">
        <f ca="1">IF(OFFSET('Supplier Details'!X79,0,4)="",IF(OFFSET('Banking Instructions'!N79,0,2)="","",OFFSET('Banking Instructions'!N79,0,2)),OFFSET('Supplier Details'!X79,0,4))</f>
        <v/>
      </c>
      <c r="F136" s="587" t="str">
        <f ca="1">IF(AND(OFFSET('Supplier Details'!AV79,0,-8)="",OFFSET('Supplier Details'!AV79,0,-5)="",OFFSET('Supplier Details'!X79,0,-4)=""),"",CONCATENATE(OFFSET('Supplier Details'!AV79,0,-9),OFFSET('Supplier Details'!AV79,0,-8)," - ",OFFSET('Supplier Details'!AV79,0,-5)," - ",OFFSET('Supplier Details'!X79,0,-4)))</f>
        <v/>
      </c>
      <c r="G136" s="589"/>
      <c r="H136" s="588"/>
      <c r="I136" s="587" t="str">
        <f ca="1">IF(OFFSET('Banking Instructions'!AP79,0,-5)="","",OFFSET('Banking Instructions'!AP79,0,-5))</f>
        <v/>
      </c>
      <c r="J136" s="590"/>
    </row>
    <row r="137" spans="1:10" ht="13.5" thickBot="1" x14ac:dyDescent="0.25">
      <c r="A137" s="399" t="str">
        <f ca="1">IF(OFFSET('Banking Instructions'!N79,0,3)="",IF(OFFSET('Supplier Details'!X79,0,-2)="","",OFFSET('Supplier Details'!X79,0,-2)),OFFSET('Banking Instructions'!N79,0,3))</f>
        <v/>
      </c>
      <c r="B137" s="391" t="str">
        <f ca="1">IF(OFFSET('Banking Instructions'!U79,0,8)="","",OFFSET('Banking Instructions'!U79,0,8))</f>
        <v/>
      </c>
      <c r="C137" s="391" t="str">
        <f ca="1">IF(OFFSET('Banking Instructions'!U79,0,7)="","",IF(OFFSET('Banking Instructions'!U79,0,7)="IBANISINCORRECT","",OFFSET('Banking Instructions'!U79,0,7)))</f>
        <v/>
      </c>
      <c r="D137" s="391" t="str">
        <f ca="1">IF(OFFSET('Banking Instructions'!U79,0,6)="","",OFFSET('Banking Instructions'!U79,0,6))</f>
        <v/>
      </c>
      <c r="E137" s="391" t="str">
        <f ca="1">IF(OFFSET('Banking Instructions'!U79,0,3)="","",OFFSET('Banking Instructions'!U79,0,3))</f>
        <v/>
      </c>
      <c r="F137" s="391" t="str">
        <f ca="1">IF(OFFSET('Banking Instructions'!U79,0,9)="","",OFFSET('Banking Instructions'!U79,0,9))</f>
        <v/>
      </c>
      <c r="G137" s="391" t="str">
        <f ca="1">IF(OFFSET('Banking Instructions'!U79,0,10)="","",OFFSET('Banking Instructions'!U79,0,10))</f>
        <v/>
      </c>
      <c r="H137" s="391" t="str">
        <f ca="1">IF(AND(OFFSET('Banking Instructions'!U79,0,11)="",OFFSET('Banking Instructions'!U79,0,12)=""),"",CONCATENATE(OFFSET('Banking Instructions'!U79,0,11)," ",OFFSET('Banking Instructions'!U79,0,12)))</f>
        <v/>
      </c>
      <c r="I137" s="391" t="str">
        <f ca="1">IF(OFFSET('Banking Instructions'!AP79,0,-8)="","",OFFSET('Banking Instructions'!AP79,0,-8))</f>
        <v/>
      </c>
      <c r="J137" s="392" t="str">
        <f ca="1">IF(OFFSET('Banking Instructions'!AP79,0,-7)="","",OFFSET('Banking Instructions'!AP79,0,-7))</f>
        <v/>
      </c>
    </row>
    <row r="138" spans="1:10" ht="13.5" thickTop="1" x14ac:dyDescent="0.2">
      <c r="A138" s="400" t="str">
        <f ca="1">IF(OFFSET('Supplier Details'!J80,0,-1)="","",IF(OFFSET('Supplier Details'!J80,0,2)="","",OFFSET('Supplier Details'!J80,0,-1)))</f>
        <v/>
      </c>
      <c r="B138" s="398" t="str">
        <f ca="1">IF(OFFSET('Supplier Details'!E80,0,7)="",IF(OFFSET('Banking Instructions'!I80,0,2)="","",OFFSET('Banking Instructions'!I80,0,2)),OFFSET('Supplier Details'!E80,0,7))</f>
        <v/>
      </c>
      <c r="C138" s="587" t="str">
        <f ca="1">IF(OFFSET('Supplier Details'!X80,0,5)="",
          IF(OFFSET('Supplier Details'!X80,0,7)="","",OFFSET('Supplier Details'!X80,0,7)),
          IF(OFFSET('Supplier Details'!X80,0,7)="",OFFSET('Supplier Details'!X80,0,5),CONCATENATE(OFFSET('Supplier Details'!X80,0,5),", ",OFFSET('Supplier Details'!X80,0,7))))</f>
        <v/>
      </c>
      <c r="D138" s="588"/>
      <c r="E138" s="398" t="str">
        <f ca="1">IF(OFFSET('Supplier Details'!X80,0,4)="",IF(OFFSET('Banking Instructions'!N80,0,2)="","",OFFSET('Banking Instructions'!N80,0,2)),OFFSET('Supplier Details'!X80,0,4))</f>
        <v/>
      </c>
      <c r="F138" s="587" t="str">
        <f ca="1">IF(AND(OFFSET('Supplier Details'!AV80,0,-8)="",OFFSET('Supplier Details'!AV80,0,-5)="",OFFSET('Supplier Details'!X80,0,-4)=""),"",CONCATENATE(OFFSET('Supplier Details'!AV80,0,-9),OFFSET('Supplier Details'!AV80,0,-8)," - ",OFFSET('Supplier Details'!AV80,0,-5)," - ",OFFSET('Supplier Details'!X80,0,-4)))</f>
        <v/>
      </c>
      <c r="G138" s="589"/>
      <c r="H138" s="588"/>
      <c r="I138" s="587" t="str">
        <f ca="1">IF(OFFSET('Banking Instructions'!AP80,0,-5)="","",OFFSET('Banking Instructions'!AP80,0,-5))</f>
        <v/>
      </c>
      <c r="J138" s="590"/>
    </row>
    <row r="139" spans="1:10" ht="13.5" thickBot="1" x14ac:dyDescent="0.25">
      <c r="A139" s="399" t="str">
        <f ca="1">IF(OFFSET('Banking Instructions'!N80,0,3)="",IF(OFFSET('Supplier Details'!X80,0,-2)="","",OFFSET('Supplier Details'!X80,0,-2)),OFFSET('Banking Instructions'!N80,0,3))</f>
        <v/>
      </c>
      <c r="B139" s="391" t="str">
        <f ca="1">IF(OFFSET('Banking Instructions'!U80,0,8)="","",OFFSET('Banking Instructions'!U80,0,8))</f>
        <v/>
      </c>
      <c r="C139" s="391" t="str">
        <f ca="1">IF(OFFSET('Banking Instructions'!U80,0,7)="","",IF(OFFSET('Banking Instructions'!U80,0,7)="IBANISINCORRECT","",OFFSET('Banking Instructions'!U80,0,7)))</f>
        <v/>
      </c>
      <c r="D139" s="391" t="str">
        <f ca="1">IF(OFFSET('Banking Instructions'!U80,0,6)="","",OFFSET('Banking Instructions'!U80,0,6))</f>
        <v/>
      </c>
      <c r="E139" s="391" t="str">
        <f ca="1">IF(OFFSET('Banking Instructions'!U80,0,3)="","",OFFSET('Banking Instructions'!U80,0,3))</f>
        <v/>
      </c>
      <c r="F139" s="391" t="str">
        <f ca="1">IF(OFFSET('Banking Instructions'!U80,0,9)="","",OFFSET('Banking Instructions'!U80,0,9))</f>
        <v/>
      </c>
      <c r="G139" s="391" t="str">
        <f ca="1">IF(OFFSET('Banking Instructions'!U80,0,10)="","",OFFSET('Banking Instructions'!U80,0,10))</f>
        <v/>
      </c>
      <c r="H139" s="391" t="str">
        <f ca="1">IF(AND(OFFSET('Banking Instructions'!U80,0,11)="",OFFSET('Banking Instructions'!U80,0,12)=""),"",CONCATENATE(OFFSET('Banking Instructions'!U80,0,11)," ",OFFSET('Banking Instructions'!U80,0,12)))</f>
        <v/>
      </c>
      <c r="I139" s="391" t="str">
        <f ca="1">IF(OFFSET('Banking Instructions'!AP80,0,-8)="","",OFFSET('Banking Instructions'!AP80,0,-8))</f>
        <v/>
      </c>
      <c r="J139" s="392" t="str">
        <f ca="1">IF(OFFSET('Banking Instructions'!AP80,0,-7)="","",OFFSET('Banking Instructions'!AP80,0,-7))</f>
        <v/>
      </c>
    </row>
    <row r="140" spans="1:10" ht="13.5" thickTop="1" x14ac:dyDescent="0.2">
      <c r="A140" s="400" t="str">
        <f ca="1">IF(OFFSET('Supplier Details'!J81,0,-1)="","",IF(OFFSET('Supplier Details'!J81,0,2)="","",OFFSET('Supplier Details'!J81,0,-1)))</f>
        <v/>
      </c>
      <c r="B140" s="398" t="str">
        <f ca="1">IF(OFFSET('Supplier Details'!E81,0,7)="",IF(OFFSET('Banking Instructions'!I81,0,2)="","",OFFSET('Banking Instructions'!I81,0,2)),OFFSET('Supplier Details'!E81,0,7))</f>
        <v/>
      </c>
      <c r="C140" s="587" t="str">
        <f ca="1">IF(OFFSET('Supplier Details'!X81,0,5)="",
          IF(OFFSET('Supplier Details'!X81,0,7)="","",OFFSET('Supplier Details'!X81,0,7)),
          IF(OFFSET('Supplier Details'!X81,0,7)="",OFFSET('Supplier Details'!X81,0,5),CONCATENATE(OFFSET('Supplier Details'!X81,0,5),", ",OFFSET('Supplier Details'!X81,0,7))))</f>
        <v/>
      </c>
      <c r="D140" s="588"/>
      <c r="E140" s="398" t="str">
        <f ca="1">IF(OFFSET('Supplier Details'!X81,0,4)="",IF(OFFSET('Banking Instructions'!N81,0,2)="","",OFFSET('Banking Instructions'!N81,0,2)),OFFSET('Supplier Details'!X81,0,4))</f>
        <v/>
      </c>
      <c r="F140" s="587" t="str">
        <f ca="1">IF(AND(OFFSET('Supplier Details'!AV81,0,-8)="",OFFSET('Supplier Details'!AV81,0,-5)="",OFFSET('Supplier Details'!X81,0,-4)=""),"",CONCATENATE(OFFSET('Supplier Details'!AV81,0,-9),OFFSET('Supplier Details'!AV81,0,-8)," - ",OFFSET('Supplier Details'!AV81,0,-5)," - ",OFFSET('Supplier Details'!X81,0,-4)))</f>
        <v/>
      </c>
      <c r="G140" s="589"/>
      <c r="H140" s="588"/>
      <c r="I140" s="587" t="str">
        <f ca="1">IF(OFFSET('Banking Instructions'!AP81,0,-5)="","",OFFSET('Banking Instructions'!AP81,0,-5))</f>
        <v/>
      </c>
      <c r="J140" s="590"/>
    </row>
    <row r="141" spans="1:10" ht="13.5" thickBot="1" x14ac:dyDescent="0.25">
      <c r="A141" s="399" t="str">
        <f ca="1">IF(OFFSET('Banking Instructions'!N81,0,3)="",IF(OFFSET('Supplier Details'!X81,0,-2)="","",OFFSET('Supplier Details'!X81,0,-2)),OFFSET('Banking Instructions'!N81,0,3))</f>
        <v/>
      </c>
      <c r="B141" s="391" t="str">
        <f ca="1">IF(OFFSET('Banking Instructions'!U81,0,8)="","",OFFSET('Banking Instructions'!U81,0,8))</f>
        <v/>
      </c>
      <c r="C141" s="391" t="str">
        <f ca="1">IF(OFFSET('Banking Instructions'!U81,0,7)="","",IF(OFFSET('Banking Instructions'!U81,0,7)="IBANISINCORRECT","",OFFSET('Banking Instructions'!U81,0,7)))</f>
        <v/>
      </c>
      <c r="D141" s="391" t="str">
        <f ca="1">IF(OFFSET('Banking Instructions'!U81,0,6)="","",OFFSET('Banking Instructions'!U81,0,6))</f>
        <v/>
      </c>
      <c r="E141" s="391" t="str">
        <f ca="1">IF(OFFSET('Banking Instructions'!U81,0,3)="","",OFFSET('Banking Instructions'!U81,0,3))</f>
        <v/>
      </c>
      <c r="F141" s="391" t="str">
        <f ca="1">IF(OFFSET('Banking Instructions'!U81,0,9)="","",OFFSET('Banking Instructions'!U81,0,9))</f>
        <v/>
      </c>
      <c r="G141" s="391" t="str">
        <f ca="1">IF(OFFSET('Banking Instructions'!U81,0,10)="","",OFFSET('Banking Instructions'!U81,0,10))</f>
        <v/>
      </c>
      <c r="H141" s="391" t="str">
        <f ca="1">IF(AND(OFFSET('Banking Instructions'!U81,0,11)="",OFFSET('Banking Instructions'!U81,0,12)=""),"",CONCATENATE(OFFSET('Banking Instructions'!U81,0,11)," ",OFFSET('Banking Instructions'!U81,0,12)))</f>
        <v/>
      </c>
      <c r="I141" s="391" t="str">
        <f ca="1">IF(OFFSET('Banking Instructions'!AP81,0,-8)="","",OFFSET('Banking Instructions'!AP81,0,-8))</f>
        <v/>
      </c>
      <c r="J141" s="392" t="str">
        <f ca="1">IF(OFFSET('Banking Instructions'!AP81,0,-7)="","",OFFSET('Banking Instructions'!AP81,0,-7))</f>
        <v/>
      </c>
    </row>
    <row r="142" spans="1:10" ht="13.5" thickTop="1" x14ac:dyDescent="0.2">
      <c r="A142" s="400" t="str">
        <f ca="1">IF(OFFSET('Supplier Details'!J82,0,-1)="","",IF(OFFSET('Supplier Details'!J82,0,2)="","",OFFSET('Supplier Details'!J82,0,-1)))</f>
        <v/>
      </c>
      <c r="B142" s="398" t="str">
        <f ca="1">IF(OFFSET('Supplier Details'!E82,0,7)="",IF(OFFSET('Banking Instructions'!I82,0,2)="","",OFFSET('Banking Instructions'!I82,0,2)),OFFSET('Supplier Details'!E82,0,7))</f>
        <v/>
      </c>
      <c r="C142" s="587" t="str">
        <f ca="1">IF(OFFSET('Supplier Details'!X82,0,5)="",
          IF(OFFSET('Supplier Details'!X82,0,7)="","",OFFSET('Supplier Details'!X82,0,7)),
          IF(OFFSET('Supplier Details'!X82,0,7)="",OFFSET('Supplier Details'!X82,0,5),CONCATENATE(OFFSET('Supplier Details'!X82,0,5),", ",OFFSET('Supplier Details'!X82,0,7))))</f>
        <v/>
      </c>
      <c r="D142" s="588"/>
      <c r="E142" s="398" t="str">
        <f ca="1">IF(OFFSET('Supplier Details'!X82,0,4)="",IF(OFFSET('Banking Instructions'!N82,0,2)="","",OFFSET('Banking Instructions'!N82,0,2)),OFFSET('Supplier Details'!X82,0,4))</f>
        <v/>
      </c>
      <c r="F142" s="587" t="str">
        <f ca="1">IF(AND(OFFSET('Supplier Details'!AV82,0,-8)="",OFFSET('Supplier Details'!AV82,0,-5)="",OFFSET('Supplier Details'!X82,0,-4)=""),"",CONCATENATE(OFFSET('Supplier Details'!AV82,0,-9),OFFSET('Supplier Details'!AV82,0,-8)," - ",OFFSET('Supplier Details'!AV82,0,-5)," - ",OFFSET('Supplier Details'!X82,0,-4)))</f>
        <v/>
      </c>
      <c r="G142" s="589"/>
      <c r="H142" s="588"/>
      <c r="I142" s="587" t="str">
        <f ca="1">IF(OFFSET('Banking Instructions'!AP82,0,-5)="","",OFFSET('Banking Instructions'!AP82,0,-5))</f>
        <v/>
      </c>
      <c r="J142" s="590"/>
    </row>
    <row r="143" spans="1:10" ht="13.5" thickBot="1" x14ac:dyDescent="0.25">
      <c r="A143" s="399" t="str">
        <f ca="1">IF(OFFSET('Banking Instructions'!N82,0,3)="",IF(OFFSET('Supplier Details'!X82,0,-2)="","",OFFSET('Supplier Details'!X82,0,-2)),OFFSET('Banking Instructions'!N82,0,3))</f>
        <v/>
      </c>
      <c r="B143" s="391" t="str">
        <f ca="1">IF(OFFSET('Banking Instructions'!U82,0,8)="","",OFFSET('Banking Instructions'!U82,0,8))</f>
        <v/>
      </c>
      <c r="C143" s="391" t="str">
        <f ca="1">IF(OFFSET('Banking Instructions'!U82,0,7)="","",IF(OFFSET('Banking Instructions'!U82,0,7)="IBANISINCORRECT","",OFFSET('Banking Instructions'!U82,0,7)))</f>
        <v/>
      </c>
      <c r="D143" s="391" t="str">
        <f ca="1">IF(OFFSET('Banking Instructions'!U82,0,6)="","",OFFSET('Banking Instructions'!U82,0,6))</f>
        <v/>
      </c>
      <c r="E143" s="391" t="str">
        <f ca="1">IF(OFFSET('Banking Instructions'!U82,0,3)="","",OFFSET('Banking Instructions'!U82,0,3))</f>
        <v/>
      </c>
      <c r="F143" s="391" t="str">
        <f ca="1">IF(OFFSET('Banking Instructions'!U82,0,9)="","",OFFSET('Banking Instructions'!U82,0,9))</f>
        <v/>
      </c>
      <c r="G143" s="391" t="str">
        <f ca="1">IF(OFFSET('Banking Instructions'!U82,0,10)="","",OFFSET('Banking Instructions'!U82,0,10))</f>
        <v/>
      </c>
      <c r="H143" s="391" t="str">
        <f ca="1">IF(AND(OFFSET('Banking Instructions'!U82,0,11)="",OFFSET('Banking Instructions'!U82,0,12)=""),"",CONCATENATE(OFFSET('Banking Instructions'!U82,0,11)," ",OFFSET('Banking Instructions'!U82,0,12)))</f>
        <v/>
      </c>
      <c r="I143" s="391" t="str">
        <f ca="1">IF(OFFSET('Banking Instructions'!AP82,0,-8)="","",OFFSET('Banking Instructions'!AP82,0,-8))</f>
        <v/>
      </c>
      <c r="J143" s="392" t="str">
        <f ca="1">IF(OFFSET('Banking Instructions'!AP82,0,-7)="","",OFFSET('Banking Instructions'!AP82,0,-7))</f>
        <v/>
      </c>
    </row>
    <row r="144" spans="1:10" ht="13.5" thickTop="1" x14ac:dyDescent="0.2">
      <c r="A144" s="400" t="str">
        <f ca="1">IF(OFFSET('Supplier Details'!J83,0,-1)="","",IF(OFFSET('Supplier Details'!J83,0,2)="","",OFFSET('Supplier Details'!J83,0,-1)))</f>
        <v/>
      </c>
      <c r="B144" s="398" t="str">
        <f ca="1">IF(OFFSET('Supplier Details'!E83,0,7)="",IF(OFFSET('Banking Instructions'!I83,0,2)="","",OFFSET('Banking Instructions'!I83,0,2)),OFFSET('Supplier Details'!E83,0,7))</f>
        <v/>
      </c>
      <c r="C144" s="587" t="str">
        <f ca="1">IF(OFFSET('Supplier Details'!X83,0,5)="",
          IF(OFFSET('Supplier Details'!X83,0,7)="","",OFFSET('Supplier Details'!X83,0,7)),
          IF(OFFSET('Supplier Details'!X83,0,7)="",OFFSET('Supplier Details'!X83,0,5),CONCATENATE(OFFSET('Supplier Details'!X83,0,5),", ",OFFSET('Supplier Details'!X83,0,7))))</f>
        <v/>
      </c>
      <c r="D144" s="588"/>
      <c r="E144" s="398" t="str">
        <f ca="1">IF(OFFSET('Supplier Details'!X83,0,4)="",IF(OFFSET('Banking Instructions'!N83,0,2)="","",OFFSET('Banking Instructions'!N83,0,2)),OFFSET('Supplier Details'!X83,0,4))</f>
        <v/>
      </c>
      <c r="F144" s="587" t="str">
        <f ca="1">IF(AND(OFFSET('Supplier Details'!AV83,0,-8)="",OFFSET('Supplier Details'!AV83,0,-5)="",OFFSET('Supplier Details'!X83,0,-4)=""),"",CONCATENATE(OFFSET('Supplier Details'!AV83,0,-9),OFFSET('Supplier Details'!AV83,0,-8)," - ",OFFSET('Supplier Details'!AV83,0,-5)," - ",OFFSET('Supplier Details'!X83,0,-4)))</f>
        <v/>
      </c>
      <c r="G144" s="589"/>
      <c r="H144" s="588"/>
      <c r="I144" s="587" t="str">
        <f ca="1">IF(OFFSET('Banking Instructions'!AP83,0,-5)="","",OFFSET('Banking Instructions'!AP83,0,-5))</f>
        <v/>
      </c>
      <c r="J144" s="590"/>
    </row>
    <row r="145" spans="1:10" ht="13.5" thickBot="1" x14ac:dyDescent="0.25">
      <c r="A145" s="399" t="str">
        <f ca="1">IF(OFFSET('Banking Instructions'!N83,0,3)="",IF(OFFSET('Supplier Details'!X83,0,-2)="","",OFFSET('Supplier Details'!X83,0,-2)),OFFSET('Banking Instructions'!N83,0,3))</f>
        <v/>
      </c>
      <c r="B145" s="391" t="str">
        <f ca="1">IF(OFFSET('Banking Instructions'!U83,0,8)="","",OFFSET('Banking Instructions'!U83,0,8))</f>
        <v/>
      </c>
      <c r="C145" s="391" t="str">
        <f ca="1">IF(OFFSET('Banking Instructions'!U83,0,7)="","",IF(OFFSET('Banking Instructions'!U83,0,7)="IBANISINCORRECT","",OFFSET('Banking Instructions'!U83,0,7)))</f>
        <v/>
      </c>
      <c r="D145" s="391" t="str">
        <f ca="1">IF(OFFSET('Banking Instructions'!U83,0,6)="","",OFFSET('Banking Instructions'!U83,0,6))</f>
        <v/>
      </c>
      <c r="E145" s="391" t="str">
        <f ca="1">IF(OFFSET('Banking Instructions'!U83,0,3)="","",OFFSET('Banking Instructions'!U83,0,3))</f>
        <v/>
      </c>
      <c r="F145" s="391" t="str">
        <f ca="1">IF(OFFSET('Banking Instructions'!U83,0,9)="","",OFFSET('Banking Instructions'!U83,0,9))</f>
        <v/>
      </c>
      <c r="G145" s="391" t="str">
        <f ca="1">IF(OFFSET('Banking Instructions'!U83,0,10)="","",OFFSET('Banking Instructions'!U83,0,10))</f>
        <v/>
      </c>
      <c r="H145" s="391" t="str">
        <f ca="1">IF(AND(OFFSET('Banking Instructions'!U83,0,11)="",OFFSET('Banking Instructions'!U83,0,12)=""),"",CONCATENATE(OFFSET('Banking Instructions'!U83,0,11)," ",OFFSET('Banking Instructions'!U83,0,12)))</f>
        <v/>
      </c>
      <c r="I145" s="391" t="str">
        <f ca="1">IF(OFFSET('Banking Instructions'!AP83,0,-8)="","",OFFSET('Banking Instructions'!AP83,0,-8))</f>
        <v/>
      </c>
      <c r="J145" s="392" t="str">
        <f ca="1">IF(OFFSET('Banking Instructions'!AP83,0,-7)="","",OFFSET('Banking Instructions'!AP83,0,-7))</f>
        <v/>
      </c>
    </row>
    <row r="146" spans="1:10" ht="13.5" thickTop="1" x14ac:dyDescent="0.2">
      <c r="A146" s="400" t="str">
        <f ca="1">IF(OFFSET('Supplier Details'!J84,0,-1)="","",IF(OFFSET('Supplier Details'!J84,0,2)="","",OFFSET('Supplier Details'!J84,0,-1)))</f>
        <v/>
      </c>
      <c r="B146" s="398" t="str">
        <f ca="1">IF(OFFSET('Supplier Details'!E84,0,7)="",IF(OFFSET('Banking Instructions'!I84,0,2)="","",OFFSET('Banking Instructions'!I84,0,2)),OFFSET('Supplier Details'!E84,0,7))</f>
        <v/>
      </c>
      <c r="C146" s="587" t="str">
        <f ca="1">IF(OFFSET('Supplier Details'!X84,0,5)="",
          IF(OFFSET('Supplier Details'!X84,0,7)="","",OFFSET('Supplier Details'!X84,0,7)),
          IF(OFFSET('Supplier Details'!X84,0,7)="",OFFSET('Supplier Details'!X84,0,5),CONCATENATE(OFFSET('Supplier Details'!X84,0,5),", ",OFFSET('Supplier Details'!X84,0,7))))</f>
        <v/>
      </c>
      <c r="D146" s="588"/>
      <c r="E146" s="398" t="str">
        <f ca="1">IF(OFFSET('Supplier Details'!X84,0,4)="",IF(OFFSET('Banking Instructions'!N84,0,2)="","",OFFSET('Banking Instructions'!N84,0,2)),OFFSET('Supplier Details'!X84,0,4))</f>
        <v/>
      </c>
      <c r="F146" s="587" t="str">
        <f ca="1">IF(AND(OFFSET('Supplier Details'!AV84,0,-8)="",OFFSET('Supplier Details'!AV84,0,-5)="",OFFSET('Supplier Details'!X84,0,-4)=""),"",CONCATENATE(OFFSET('Supplier Details'!AV84,0,-9),OFFSET('Supplier Details'!AV84,0,-8)," - ",OFFSET('Supplier Details'!AV84,0,-5)," - ",OFFSET('Supplier Details'!X84,0,-4)))</f>
        <v/>
      </c>
      <c r="G146" s="589"/>
      <c r="H146" s="588"/>
      <c r="I146" s="587" t="str">
        <f ca="1">IF(OFFSET('Banking Instructions'!AP84,0,-5)="","",OFFSET('Banking Instructions'!AP84,0,-5))</f>
        <v/>
      </c>
      <c r="J146" s="590"/>
    </row>
    <row r="147" spans="1:10" ht="13.5" thickBot="1" x14ac:dyDescent="0.25">
      <c r="A147" s="399" t="str">
        <f ca="1">IF(OFFSET('Banking Instructions'!N84,0,3)="",IF(OFFSET('Supplier Details'!X84,0,-2)="","",OFFSET('Supplier Details'!X84,0,-2)),OFFSET('Banking Instructions'!N84,0,3))</f>
        <v/>
      </c>
      <c r="B147" s="391" t="str">
        <f ca="1">IF(OFFSET('Banking Instructions'!U84,0,8)="","",OFFSET('Banking Instructions'!U84,0,8))</f>
        <v/>
      </c>
      <c r="C147" s="391" t="str">
        <f ca="1">IF(OFFSET('Banking Instructions'!U84,0,7)="","",IF(OFFSET('Banking Instructions'!U84,0,7)="IBANISINCORRECT","",OFFSET('Banking Instructions'!U84,0,7)))</f>
        <v/>
      </c>
      <c r="D147" s="391" t="str">
        <f ca="1">IF(OFFSET('Banking Instructions'!U84,0,6)="","",OFFSET('Banking Instructions'!U84,0,6))</f>
        <v/>
      </c>
      <c r="E147" s="391" t="str">
        <f ca="1">IF(OFFSET('Banking Instructions'!U84,0,3)="","",OFFSET('Banking Instructions'!U84,0,3))</f>
        <v/>
      </c>
      <c r="F147" s="391" t="str">
        <f ca="1">IF(OFFSET('Banking Instructions'!U84,0,9)="","",OFFSET('Banking Instructions'!U84,0,9))</f>
        <v/>
      </c>
      <c r="G147" s="391" t="str">
        <f ca="1">IF(OFFSET('Banking Instructions'!U84,0,10)="","",OFFSET('Banking Instructions'!U84,0,10))</f>
        <v/>
      </c>
      <c r="H147" s="391" t="str">
        <f ca="1">IF(AND(OFFSET('Banking Instructions'!U84,0,11)="",OFFSET('Banking Instructions'!U84,0,12)=""),"",CONCATENATE(OFFSET('Banking Instructions'!U84,0,11)," ",OFFSET('Banking Instructions'!U84,0,12)))</f>
        <v/>
      </c>
      <c r="I147" s="391" t="str">
        <f ca="1">IF(OFFSET('Banking Instructions'!AP84,0,-8)="","",OFFSET('Banking Instructions'!AP84,0,-8))</f>
        <v/>
      </c>
      <c r="J147" s="392" t="str">
        <f ca="1">IF(OFFSET('Banking Instructions'!AP84,0,-7)="","",OFFSET('Banking Instructions'!AP84,0,-7))</f>
        <v/>
      </c>
    </row>
    <row r="148" spans="1:10" ht="13.5" thickTop="1" x14ac:dyDescent="0.2">
      <c r="A148" s="400" t="str">
        <f ca="1">IF(OFFSET('Supplier Details'!J85,0,-1)="","",IF(OFFSET('Supplier Details'!J85,0,2)="","",OFFSET('Supplier Details'!J85,0,-1)))</f>
        <v/>
      </c>
      <c r="B148" s="398" t="str">
        <f ca="1">IF(OFFSET('Supplier Details'!E85,0,7)="",IF(OFFSET('Banking Instructions'!I85,0,2)="","",OFFSET('Banking Instructions'!I85,0,2)),OFFSET('Supplier Details'!E85,0,7))</f>
        <v/>
      </c>
      <c r="C148" s="587" t="str">
        <f ca="1">IF(OFFSET('Supplier Details'!X85,0,5)="",
          IF(OFFSET('Supplier Details'!X85,0,7)="","",OFFSET('Supplier Details'!X85,0,7)),
          IF(OFFSET('Supplier Details'!X85,0,7)="",OFFSET('Supplier Details'!X85,0,5),CONCATENATE(OFFSET('Supplier Details'!X85,0,5),", ",OFFSET('Supplier Details'!X85,0,7))))</f>
        <v/>
      </c>
      <c r="D148" s="588"/>
      <c r="E148" s="398" t="str">
        <f ca="1">IF(OFFSET('Supplier Details'!X85,0,4)="",IF(OFFSET('Banking Instructions'!N85,0,2)="","",OFFSET('Banking Instructions'!N85,0,2)),OFFSET('Supplier Details'!X85,0,4))</f>
        <v/>
      </c>
      <c r="F148" s="587" t="str">
        <f ca="1">IF(AND(OFFSET('Supplier Details'!AV85,0,-8)="",OFFSET('Supplier Details'!AV85,0,-5)="",OFFSET('Supplier Details'!X85,0,-4)=""),"",CONCATENATE(OFFSET('Supplier Details'!AV85,0,-9),OFFSET('Supplier Details'!AV85,0,-8)," - ",OFFSET('Supplier Details'!AV85,0,-5)," - ",OFFSET('Supplier Details'!X85,0,-4)))</f>
        <v/>
      </c>
      <c r="G148" s="589"/>
      <c r="H148" s="588"/>
      <c r="I148" s="587" t="str">
        <f ca="1">IF(OFFSET('Banking Instructions'!AP85,0,-5)="","",OFFSET('Banking Instructions'!AP85,0,-5))</f>
        <v/>
      </c>
      <c r="J148" s="590"/>
    </row>
    <row r="149" spans="1:10" ht="13.5" thickBot="1" x14ac:dyDescent="0.25">
      <c r="A149" s="399" t="str">
        <f ca="1">IF(OFFSET('Banking Instructions'!N85,0,3)="",IF(OFFSET('Supplier Details'!X85,0,-2)="","",OFFSET('Supplier Details'!X85,0,-2)),OFFSET('Banking Instructions'!N85,0,3))</f>
        <v/>
      </c>
      <c r="B149" s="391" t="str">
        <f ca="1">IF(OFFSET('Banking Instructions'!U85,0,8)="","",OFFSET('Banking Instructions'!U85,0,8))</f>
        <v/>
      </c>
      <c r="C149" s="391" t="str">
        <f ca="1">IF(OFFSET('Banking Instructions'!U85,0,7)="","",IF(OFFSET('Banking Instructions'!U85,0,7)="IBANISINCORRECT","",OFFSET('Banking Instructions'!U85,0,7)))</f>
        <v/>
      </c>
      <c r="D149" s="391" t="str">
        <f ca="1">IF(OFFSET('Banking Instructions'!U85,0,6)="","",OFFSET('Banking Instructions'!U85,0,6))</f>
        <v/>
      </c>
      <c r="E149" s="391" t="str">
        <f ca="1">IF(OFFSET('Banking Instructions'!U85,0,3)="","",OFFSET('Banking Instructions'!U85,0,3))</f>
        <v/>
      </c>
      <c r="F149" s="391" t="str">
        <f ca="1">IF(OFFSET('Banking Instructions'!U85,0,9)="","",OFFSET('Banking Instructions'!U85,0,9))</f>
        <v/>
      </c>
      <c r="G149" s="391" t="str">
        <f ca="1">IF(OFFSET('Banking Instructions'!U85,0,10)="","",OFFSET('Banking Instructions'!U85,0,10))</f>
        <v/>
      </c>
      <c r="H149" s="391" t="str">
        <f ca="1">IF(AND(OFFSET('Banking Instructions'!U85,0,11)="",OFFSET('Banking Instructions'!U85,0,12)=""),"",CONCATENATE(OFFSET('Banking Instructions'!U85,0,11)," ",OFFSET('Banking Instructions'!U85,0,12)))</f>
        <v/>
      </c>
      <c r="I149" s="391" t="str">
        <f ca="1">IF(OFFSET('Banking Instructions'!AP85,0,-8)="","",OFFSET('Banking Instructions'!AP85,0,-8))</f>
        <v/>
      </c>
      <c r="J149" s="392" t="str">
        <f ca="1">IF(OFFSET('Banking Instructions'!AP85,0,-7)="","",OFFSET('Banking Instructions'!AP85,0,-7))</f>
        <v/>
      </c>
    </row>
    <row r="150" spans="1:10" ht="13.5" thickTop="1" x14ac:dyDescent="0.2">
      <c r="A150" s="400" t="str">
        <f ca="1">IF(OFFSET('Supplier Details'!J86,0,-1)="","",IF(OFFSET('Supplier Details'!J86,0,2)="","",OFFSET('Supplier Details'!J86,0,-1)))</f>
        <v/>
      </c>
      <c r="B150" s="398" t="str">
        <f ca="1">IF(OFFSET('Supplier Details'!E86,0,7)="",IF(OFFSET('Banking Instructions'!I86,0,2)="","",OFFSET('Banking Instructions'!I86,0,2)),OFFSET('Supplier Details'!E86,0,7))</f>
        <v/>
      </c>
      <c r="C150" s="587" t="str">
        <f ca="1">IF(OFFSET('Supplier Details'!X86,0,5)="",
          IF(OFFSET('Supplier Details'!X86,0,7)="","",OFFSET('Supplier Details'!X86,0,7)),
          IF(OFFSET('Supplier Details'!X86,0,7)="",OFFSET('Supplier Details'!X86,0,5),CONCATENATE(OFFSET('Supplier Details'!X86,0,5),", ",OFFSET('Supplier Details'!X86,0,7))))</f>
        <v/>
      </c>
      <c r="D150" s="588"/>
      <c r="E150" s="398" t="str">
        <f ca="1">IF(OFFSET('Supplier Details'!X86,0,4)="",IF(OFFSET('Banking Instructions'!N86,0,2)="","",OFFSET('Banking Instructions'!N86,0,2)),OFFSET('Supplier Details'!X86,0,4))</f>
        <v/>
      </c>
      <c r="F150" s="587" t="str">
        <f ca="1">IF(AND(OFFSET('Supplier Details'!AV86,0,-8)="",OFFSET('Supplier Details'!AV86,0,-5)="",OFFSET('Supplier Details'!X86,0,-4)=""),"",CONCATENATE(OFFSET('Supplier Details'!AV86,0,-9),OFFSET('Supplier Details'!AV86,0,-8)," - ",OFFSET('Supplier Details'!AV86,0,-5)," - ",OFFSET('Supplier Details'!X86,0,-4)))</f>
        <v/>
      </c>
      <c r="G150" s="589"/>
      <c r="H150" s="588"/>
      <c r="I150" s="587" t="str">
        <f ca="1">IF(OFFSET('Banking Instructions'!AP86,0,-5)="","",OFFSET('Banking Instructions'!AP86,0,-5))</f>
        <v/>
      </c>
      <c r="J150" s="590"/>
    </row>
    <row r="151" spans="1:10" ht="13.5" thickBot="1" x14ac:dyDescent="0.25">
      <c r="A151" s="399" t="str">
        <f ca="1">IF(OFFSET('Banking Instructions'!N86,0,3)="",IF(OFFSET('Supplier Details'!X86,0,-2)="","",OFFSET('Supplier Details'!X86,0,-2)),OFFSET('Banking Instructions'!N86,0,3))</f>
        <v/>
      </c>
      <c r="B151" s="391" t="str">
        <f ca="1">IF(OFFSET('Banking Instructions'!U86,0,8)="","",OFFSET('Banking Instructions'!U86,0,8))</f>
        <v/>
      </c>
      <c r="C151" s="391" t="str">
        <f ca="1">IF(OFFSET('Banking Instructions'!U86,0,7)="","",IF(OFFSET('Banking Instructions'!U86,0,7)="IBANISINCORRECT","",OFFSET('Banking Instructions'!U86,0,7)))</f>
        <v/>
      </c>
      <c r="D151" s="391" t="str">
        <f ca="1">IF(OFFSET('Banking Instructions'!U86,0,6)="","",OFFSET('Banking Instructions'!U86,0,6))</f>
        <v/>
      </c>
      <c r="E151" s="391" t="str">
        <f ca="1">IF(OFFSET('Banking Instructions'!U86,0,3)="","",OFFSET('Banking Instructions'!U86,0,3))</f>
        <v/>
      </c>
      <c r="F151" s="391" t="str">
        <f ca="1">IF(OFFSET('Banking Instructions'!U86,0,9)="","",OFFSET('Banking Instructions'!U86,0,9))</f>
        <v/>
      </c>
      <c r="G151" s="391" t="str">
        <f ca="1">IF(OFFSET('Banking Instructions'!U86,0,10)="","",OFFSET('Banking Instructions'!U86,0,10))</f>
        <v/>
      </c>
      <c r="H151" s="391" t="str">
        <f ca="1">IF(AND(OFFSET('Banking Instructions'!U86,0,11)="",OFFSET('Banking Instructions'!U86,0,12)=""),"",CONCATENATE(OFFSET('Banking Instructions'!U86,0,11)," ",OFFSET('Banking Instructions'!U86,0,12)))</f>
        <v/>
      </c>
      <c r="I151" s="391" t="str">
        <f ca="1">IF(OFFSET('Banking Instructions'!AP86,0,-8)="","",OFFSET('Banking Instructions'!AP86,0,-8))</f>
        <v/>
      </c>
      <c r="J151" s="392" t="str">
        <f ca="1">IF(OFFSET('Banking Instructions'!AP86,0,-7)="","",OFFSET('Banking Instructions'!AP86,0,-7))</f>
        <v/>
      </c>
    </row>
    <row r="152" spans="1:10" ht="13.5" thickTop="1" x14ac:dyDescent="0.2">
      <c r="A152" s="400" t="str">
        <f ca="1">IF(OFFSET('Supplier Details'!J87,0,-1)="","",IF(OFFSET('Supplier Details'!J87,0,2)="","",OFFSET('Supplier Details'!J87,0,-1)))</f>
        <v/>
      </c>
      <c r="B152" s="398" t="str">
        <f ca="1">IF(OFFSET('Supplier Details'!E87,0,7)="",IF(OFFSET('Banking Instructions'!I87,0,2)="","",OFFSET('Banking Instructions'!I87,0,2)),OFFSET('Supplier Details'!E87,0,7))</f>
        <v/>
      </c>
      <c r="C152" s="587" t="str">
        <f ca="1">IF(OFFSET('Supplier Details'!X87,0,5)="",
          IF(OFFSET('Supplier Details'!X87,0,7)="","",OFFSET('Supplier Details'!X87,0,7)),
          IF(OFFSET('Supplier Details'!X87,0,7)="",OFFSET('Supplier Details'!X87,0,5),CONCATENATE(OFFSET('Supplier Details'!X87,0,5),", ",OFFSET('Supplier Details'!X87,0,7))))</f>
        <v/>
      </c>
      <c r="D152" s="588"/>
      <c r="E152" s="398" t="str">
        <f ca="1">IF(OFFSET('Supplier Details'!X87,0,4)="",IF(OFFSET('Banking Instructions'!N87,0,2)="","",OFFSET('Banking Instructions'!N87,0,2)),OFFSET('Supplier Details'!X87,0,4))</f>
        <v/>
      </c>
      <c r="F152" s="587" t="str">
        <f ca="1">IF(AND(OFFSET('Supplier Details'!AV87,0,-8)="",OFFSET('Supplier Details'!AV87,0,-5)="",OFFSET('Supplier Details'!X87,0,-4)=""),"",CONCATENATE(OFFSET('Supplier Details'!AV87,0,-9),OFFSET('Supplier Details'!AV87,0,-8)," - ",OFFSET('Supplier Details'!AV87,0,-5)," - ",OFFSET('Supplier Details'!X87,0,-4)))</f>
        <v/>
      </c>
      <c r="G152" s="589"/>
      <c r="H152" s="588"/>
      <c r="I152" s="587" t="str">
        <f ca="1">IF(OFFSET('Banking Instructions'!AP87,0,-5)="","",OFFSET('Banking Instructions'!AP87,0,-5))</f>
        <v/>
      </c>
      <c r="J152" s="590"/>
    </row>
    <row r="153" spans="1:10" ht="13.5" thickBot="1" x14ac:dyDescent="0.25">
      <c r="A153" s="399" t="str">
        <f ca="1">IF(OFFSET('Banking Instructions'!N87,0,3)="",IF(OFFSET('Supplier Details'!X87,0,-2)="","",OFFSET('Supplier Details'!X87,0,-2)),OFFSET('Banking Instructions'!N87,0,3))</f>
        <v/>
      </c>
      <c r="B153" s="391" t="str">
        <f ca="1">IF(OFFSET('Banking Instructions'!U87,0,8)="","",OFFSET('Banking Instructions'!U87,0,8))</f>
        <v/>
      </c>
      <c r="C153" s="391" t="str">
        <f ca="1">IF(OFFSET('Banking Instructions'!U87,0,7)="","",IF(OFFSET('Banking Instructions'!U87,0,7)="IBANISINCORRECT","",OFFSET('Banking Instructions'!U87,0,7)))</f>
        <v/>
      </c>
      <c r="D153" s="391" t="str">
        <f ca="1">IF(OFFSET('Banking Instructions'!U87,0,6)="","",OFFSET('Banking Instructions'!U87,0,6))</f>
        <v/>
      </c>
      <c r="E153" s="391" t="str">
        <f ca="1">IF(OFFSET('Banking Instructions'!U87,0,3)="","",OFFSET('Banking Instructions'!U87,0,3))</f>
        <v/>
      </c>
      <c r="F153" s="391" t="str">
        <f ca="1">IF(OFFSET('Banking Instructions'!U87,0,9)="","",OFFSET('Banking Instructions'!U87,0,9))</f>
        <v/>
      </c>
      <c r="G153" s="391" t="str">
        <f ca="1">IF(OFFSET('Banking Instructions'!U87,0,10)="","",OFFSET('Banking Instructions'!U87,0,10))</f>
        <v/>
      </c>
      <c r="H153" s="391" t="str">
        <f ca="1">IF(AND(OFFSET('Banking Instructions'!U87,0,11)="",OFFSET('Banking Instructions'!U87,0,12)=""),"",CONCATENATE(OFFSET('Banking Instructions'!U87,0,11)," ",OFFSET('Banking Instructions'!U87,0,12)))</f>
        <v/>
      </c>
      <c r="I153" s="391" t="str">
        <f ca="1">IF(OFFSET('Banking Instructions'!AP87,0,-8)="","",OFFSET('Banking Instructions'!AP87,0,-8))</f>
        <v/>
      </c>
      <c r="J153" s="392" t="str">
        <f ca="1">IF(OFFSET('Banking Instructions'!AP87,0,-7)="","",OFFSET('Banking Instructions'!AP87,0,-7))</f>
        <v/>
      </c>
    </row>
    <row r="154" spans="1:10" ht="13.5" thickTop="1" x14ac:dyDescent="0.2">
      <c r="A154" s="400" t="str">
        <f ca="1">IF(OFFSET('Supplier Details'!J88,0,-1)="","",IF(OFFSET('Supplier Details'!J88,0,2)="","",OFFSET('Supplier Details'!J88,0,-1)))</f>
        <v/>
      </c>
      <c r="B154" s="398" t="str">
        <f ca="1">IF(OFFSET('Supplier Details'!E88,0,7)="",IF(OFFSET('Banking Instructions'!I88,0,2)="","",OFFSET('Banking Instructions'!I88,0,2)),OFFSET('Supplier Details'!E88,0,7))</f>
        <v/>
      </c>
      <c r="C154" s="587" t="str">
        <f ca="1">IF(OFFSET('Supplier Details'!X88,0,5)="",
          IF(OFFSET('Supplier Details'!X88,0,7)="","",OFFSET('Supplier Details'!X88,0,7)),
          IF(OFFSET('Supplier Details'!X88,0,7)="",OFFSET('Supplier Details'!X88,0,5),CONCATENATE(OFFSET('Supplier Details'!X88,0,5),", ",OFFSET('Supplier Details'!X88,0,7))))</f>
        <v/>
      </c>
      <c r="D154" s="588"/>
      <c r="E154" s="398" t="str">
        <f ca="1">IF(OFFSET('Supplier Details'!X88,0,4)="",IF(OFFSET('Banking Instructions'!N88,0,2)="","",OFFSET('Banking Instructions'!N88,0,2)),OFFSET('Supplier Details'!X88,0,4))</f>
        <v/>
      </c>
      <c r="F154" s="587" t="str">
        <f ca="1">IF(AND(OFFSET('Supplier Details'!AV88,0,-8)="",OFFSET('Supplier Details'!AV88,0,-5)="",OFFSET('Supplier Details'!X88,0,-4)=""),"",CONCATENATE(OFFSET('Supplier Details'!AV88,0,-9),OFFSET('Supplier Details'!AV88,0,-8)," - ",OFFSET('Supplier Details'!AV88,0,-5)," - ",OFFSET('Supplier Details'!X88,0,-4)))</f>
        <v/>
      </c>
      <c r="G154" s="589"/>
      <c r="H154" s="588"/>
      <c r="I154" s="587" t="str">
        <f ca="1">IF(OFFSET('Banking Instructions'!AP88,0,-5)="","",OFFSET('Banking Instructions'!AP88,0,-5))</f>
        <v/>
      </c>
      <c r="J154" s="590"/>
    </row>
    <row r="155" spans="1:10" ht="13.5" thickBot="1" x14ac:dyDescent="0.25">
      <c r="A155" s="399" t="str">
        <f ca="1">IF(OFFSET('Banking Instructions'!N88,0,3)="",IF(OFFSET('Supplier Details'!X88,0,-2)="","",OFFSET('Supplier Details'!X88,0,-2)),OFFSET('Banking Instructions'!N88,0,3))</f>
        <v/>
      </c>
      <c r="B155" s="391" t="str">
        <f ca="1">IF(OFFSET('Banking Instructions'!U88,0,8)="","",OFFSET('Banking Instructions'!U88,0,8))</f>
        <v/>
      </c>
      <c r="C155" s="391" t="str">
        <f ca="1">IF(OFFSET('Banking Instructions'!U88,0,7)="","",IF(OFFSET('Banking Instructions'!U88,0,7)="IBANISINCORRECT","",OFFSET('Banking Instructions'!U88,0,7)))</f>
        <v/>
      </c>
      <c r="D155" s="391" t="str">
        <f ca="1">IF(OFFSET('Banking Instructions'!U88,0,6)="","",OFFSET('Banking Instructions'!U88,0,6))</f>
        <v/>
      </c>
      <c r="E155" s="391" t="str">
        <f ca="1">IF(OFFSET('Banking Instructions'!U88,0,3)="","",OFFSET('Banking Instructions'!U88,0,3))</f>
        <v/>
      </c>
      <c r="F155" s="391" t="str">
        <f ca="1">IF(OFFSET('Banking Instructions'!U88,0,9)="","",OFFSET('Banking Instructions'!U88,0,9))</f>
        <v/>
      </c>
      <c r="G155" s="391" t="str">
        <f ca="1">IF(OFFSET('Banking Instructions'!U88,0,10)="","",OFFSET('Banking Instructions'!U88,0,10))</f>
        <v/>
      </c>
      <c r="H155" s="391" t="str">
        <f ca="1">IF(AND(OFFSET('Banking Instructions'!U88,0,11)="",OFFSET('Banking Instructions'!U88,0,12)=""),"",CONCATENATE(OFFSET('Banking Instructions'!U88,0,11)," ",OFFSET('Banking Instructions'!U88,0,12)))</f>
        <v/>
      </c>
      <c r="I155" s="391" t="str">
        <f ca="1">IF(OFFSET('Banking Instructions'!AP88,0,-8)="","",OFFSET('Banking Instructions'!AP88,0,-8))</f>
        <v/>
      </c>
      <c r="J155" s="392" t="str">
        <f ca="1">IF(OFFSET('Banking Instructions'!AP88,0,-7)="","",OFFSET('Banking Instructions'!AP88,0,-7))</f>
        <v/>
      </c>
    </row>
    <row r="156" spans="1:10" ht="13.5" thickTop="1" x14ac:dyDescent="0.2">
      <c r="A156" s="400" t="str">
        <f ca="1">IF(OFFSET('Supplier Details'!J89,0,-1)="","",IF(OFFSET('Supplier Details'!J89,0,2)="","",OFFSET('Supplier Details'!J89,0,-1)))</f>
        <v/>
      </c>
      <c r="B156" s="398" t="str">
        <f ca="1">IF(OFFSET('Supplier Details'!E89,0,7)="",IF(OFFSET('Banking Instructions'!I89,0,2)="","",OFFSET('Banking Instructions'!I89,0,2)),OFFSET('Supplier Details'!E89,0,7))</f>
        <v/>
      </c>
      <c r="C156" s="587" t="str">
        <f ca="1">IF(OFFSET('Supplier Details'!X89,0,5)="",
          IF(OFFSET('Supplier Details'!X89,0,7)="","",OFFSET('Supplier Details'!X89,0,7)),
          IF(OFFSET('Supplier Details'!X89,0,7)="",OFFSET('Supplier Details'!X89,0,5),CONCATENATE(OFFSET('Supplier Details'!X89,0,5),", ",OFFSET('Supplier Details'!X89,0,7))))</f>
        <v/>
      </c>
      <c r="D156" s="588"/>
      <c r="E156" s="398" t="str">
        <f ca="1">IF(OFFSET('Supplier Details'!X89,0,4)="",IF(OFFSET('Banking Instructions'!N89,0,2)="","",OFFSET('Banking Instructions'!N89,0,2)),OFFSET('Supplier Details'!X89,0,4))</f>
        <v/>
      </c>
      <c r="F156" s="587" t="str">
        <f ca="1">IF(AND(OFFSET('Supplier Details'!AV89,0,-8)="",OFFSET('Supplier Details'!AV89,0,-5)="",OFFSET('Supplier Details'!X89,0,-4)=""),"",CONCATENATE(OFFSET('Supplier Details'!AV89,0,-9),OFFSET('Supplier Details'!AV89,0,-8)," - ",OFFSET('Supplier Details'!AV89,0,-5)," - ",OFFSET('Supplier Details'!X89,0,-4)))</f>
        <v/>
      </c>
      <c r="G156" s="589"/>
      <c r="H156" s="588"/>
      <c r="I156" s="587" t="str">
        <f ca="1">IF(OFFSET('Banking Instructions'!AP89,0,-5)="","",OFFSET('Banking Instructions'!AP89,0,-5))</f>
        <v/>
      </c>
      <c r="J156" s="590"/>
    </row>
    <row r="157" spans="1:10" ht="13.5" thickBot="1" x14ac:dyDescent="0.25">
      <c r="A157" s="399" t="str">
        <f ca="1">IF(OFFSET('Banking Instructions'!N89,0,3)="",IF(OFFSET('Supplier Details'!X89,0,-2)="","",OFFSET('Supplier Details'!X89,0,-2)),OFFSET('Banking Instructions'!N89,0,3))</f>
        <v/>
      </c>
      <c r="B157" s="391" t="str">
        <f ca="1">IF(OFFSET('Banking Instructions'!U89,0,8)="","",OFFSET('Banking Instructions'!U89,0,8))</f>
        <v/>
      </c>
      <c r="C157" s="391" t="str">
        <f ca="1">IF(OFFSET('Banking Instructions'!U89,0,7)="","",IF(OFFSET('Banking Instructions'!U89,0,7)="IBANISINCORRECT","",OFFSET('Banking Instructions'!U89,0,7)))</f>
        <v/>
      </c>
      <c r="D157" s="391" t="str">
        <f ca="1">IF(OFFSET('Banking Instructions'!U89,0,6)="","",OFFSET('Banking Instructions'!U89,0,6))</f>
        <v/>
      </c>
      <c r="E157" s="391" t="str">
        <f ca="1">IF(OFFSET('Banking Instructions'!U89,0,3)="","",OFFSET('Banking Instructions'!U89,0,3))</f>
        <v/>
      </c>
      <c r="F157" s="391" t="str">
        <f ca="1">IF(OFFSET('Banking Instructions'!U89,0,9)="","",OFFSET('Banking Instructions'!U89,0,9))</f>
        <v/>
      </c>
      <c r="G157" s="391" t="str">
        <f ca="1">IF(OFFSET('Banking Instructions'!U89,0,10)="","",OFFSET('Banking Instructions'!U89,0,10))</f>
        <v/>
      </c>
      <c r="H157" s="391" t="str">
        <f ca="1">IF(AND(OFFSET('Banking Instructions'!U89,0,11)="",OFFSET('Banking Instructions'!U89,0,12)=""),"",CONCATENATE(OFFSET('Banking Instructions'!U89,0,11)," ",OFFSET('Banking Instructions'!U89,0,12)))</f>
        <v/>
      </c>
      <c r="I157" s="391" t="str">
        <f ca="1">IF(OFFSET('Banking Instructions'!AP89,0,-8)="","",OFFSET('Banking Instructions'!AP89,0,-8))</f>
        <v/>
      </c>
      <c r="J157" s="392" t="str">
        <f ca="1">IF(OFFSET('Banking Instructions'!AP89,0,-7)="","",OFFSET('Banking Instructions'!AP89,0,-7))</f>
        <v/>
      </c>
    </row>
    <row r="158" spans="1:10" ht="13.5" thickTop="1" x14ac:dyDescent="0.2">
      <c r="A158" s="400" t="str">
        <f ca="1">IF(OFFSET('Supplier Details'!J90,0,-1)="","",IF(OFFSET('Supplier Details'!J90,0,2)="","",OFFSET('Supplier Details'!J90,0,-1)))</f>
        <v/>
      </c>
      <c r="B158" s="398" t="str">
        <f ca="1">IF(OFFSET('Supplier Details'!E90,0,7)="",IF(OFFSET('Banking Instructions'!I90,0,2)="","",OFFSET('Banking Instructions'!I90,0,2)),OFFSET('Supplier Details'!E90,0,7))</f>
        <v/>
      </c>
      <c r="C158" s="587" t="str">
        <f ca="1">IF(OFFSET('Supplier Details'!X90,0,5)="",
          IF(OFFSET('Supplier Details'!X90,0,7)="","",OFFSET('Supplier Details'!X90,0,7)),
          IF(OFFSET('Supplier Details'!X90,0,7)="",OFFSET('Supplier Details'!X90,0,5),CONCATENATE(OFFSET('Supplier Details'!X90,0,5),", ",OFFSET('Supplier Details'!X90,0,7))))</f>
        <v/>
      </c>
      <c r="D158" s="588"/>
      <c r="E158" s="398" t="str">
        <f ca="1">IF(OFFSET('Supplier Details'!X90,0,4)="",IF(OFFSET('Banking Instructions'!N90,0,2)="","",OFFSET('Banking Instructions'!N90,0,2)),OFFSET('Supplier Details'!X90,0,4))</f>
        <v/>
      </c>
      <c r="F158" s="587" t="str">
        <f ca="1">IF(AND(OFFSET('Supplier Details'!AV90,0,-8)="",OFFSET('Supplier Details'!AV90,0,-5)="",OFFSET('Supplier Details'!X90,0,-4)=""),"",CONCATENATE(OFFSET('Supplier Details'!AV90,0,-9),OFFSET('Supplier Details'!AV90,0,-8)," - ",OFFSET('Supplier Details'!AV90,0,-5)," - ",OFFSET('Supplier Details'!X90,0,-4)))</f>
        <v/>
      </c>
      <c r="G158" s="589"/>
      <c r="H158" s="588"/>
      <c r="I158" s="587" t="str">
        <f ca="1">IF(OFFSET('Banking Instructions'!AP90,0,-5)="","",OFFSET('Banking Instructions'!AP90,0,-5))</f>
        <v/>
      </c>
      <c r="J158" s="590"/>
    </row>
    <row r="159" spans="1:10" ht="13.5" thickBot="1" x14ac:dyDescent="0.25">
      <c r="A159" s="399" t="str">
        <f ca="1">IF(OFFSET('Banking Instructions'!N90,0,3)="",IF(OFFSET('Supplier Details'!X90,0,-2)="","",OFFSET('Supplier Details'!X90,0,-2)),OFFSET('Banking Instructions'!N90,0,3))</f>
        <v/>
      </c>
      <c r="B159" s="391" t="str">
        <f ca="1">IF(OFFSET('Banking Instructions'!U90,0,8)="","",OFFSET('Banking Instructions'!U90,0,8))</f>
        <v/>
      </c>
      <c r="C159" s="391" t="str">
        <f ca="1">IF(OFFSET('Banking Instructions'!U90,0,7)="","",IF(OFFSET('Banking Instructions'!U90,0,7)="IBANISINCORRECT","",OFFSET('Banking Instructions'!U90,0,7)))</f>
        <v/>
      </c>
      <c r="D159" s="391" t="str">
        <f ca="1">IF(OFFSET('Banking Instructions'!U90,0,6)="","",OFFSET('Banking Instructions'!U90,0,6))</f>
        <v/>
      </c>
      <c r="E159" s="391" t="str">
        <f ca="1">IF(OFFSET('Banking Instructions'!U90,0,3)="","",OFFSET('Banking Instructions'!U90,0,3))</f>
        <v/>
      </c>
      <c r="F159" s="391" t="str">
        <f ca="1">IF(OFFSET('Banking Instructions'!U90,0,9)="","",OFFSET('Banking Instructions'!U90,0,9))</f>
        <v/>
      </c>
      <c r="G159" s="391" t="str">
        <f ca="1">IF(OFFSET('Banking Instructions'!U90,0,10)="","",OFFSET('Banking Instructions'!U90,0,10))</f>
        <v/>
      </c>
      <c r="H159" s="391" t="str">
        <f ca="1">IF(AND(OFFSET('Banking Instructions'!U90,0,11)="",OFFSET('Banking Instructions'!U90,0,12)=""),"",CONCATENATE(OFFSET('Banking Instructions'!U90,0,11)," ",OFFSET('Banking Instructions'!U90,0,12)))</f>
        <v/>
      </c>
      <c r="I159" s="391" t="str">
        <f ca="1">IF(OFFSET('Banking Instructions'!AP90,0,-8)="","",OFFSET('Banking Instructions'!AP90,0,-8))</f>
        <v/>
      </c>
      <c r="J159" s="392" t="str">
        <f ca="1">IF(OFFSET('Banking Instructions'!AP90,0,-7)="","",OFFSET('Banking Instructions'!AP90,0,-7))</f>
        <v/>
      </c>
    </row>
    <row r="160" spans="1:10" ht="13.5" thickTop="1" x14ac:dyDescent="0.2">
      <c r="A160" s="400" t="str">
        <f ca="1">IF(OFFSET('Supplier Details'!J91,0,-1)="","",IF(OFFSET('Supplier Details'!J91,0,2)="","",OFFSET('Supplier Details'!J91,0,-1)))</f>
        <v/>
      </c>
      <c r="B160" s="398" t="str">
        <f ca="1">IF(OFFSET('Supplier Details'!E91,0,7)="",IF(OFFSET('Banking Instructions'!I91,0,2)="","",OFFSET('Banking Instructions'!I91,0,2)),OFFSET('Supplier Details'!E91,0,7))</f>
        <v/>
      </c>
      <c r="C160" s="587" t="str">
        <f ca="1">IF(OFFSET('Supplier Details'!X91,0,5)="",
          IF(OFFSET('Supplier Details'!X91,0,7)="","",OFFSET('Supplier Details'!X91,0,7)),
          IF(OFFSET('Supplier Details'!X91,0,7)="",OFFSET('Supplier Details'!X91,0,5),CONCATENATE(OFFSET('Supplier Details'!X91,0,5),", ",OFFSET('Supplier Details'!X91,0,7))))</f>
        <v/>
      </c>
      <c r="D160" s="588"/>
      <c r="E160" s="398" t="str">
        <f ca="1">IF(OFFSET('Supplier Details'!X91,0,4)="",IF(OFFSET('Banking Instructions'!N91,0,2)="","",OFFSET('Banking Instructions'!N91,0,2)),OFFSET('Supplier Details'!X91,0,4))</f>
        <v/>
      </c>
      <c r="F160" s="587" t="str">
        <f ca="1">IF(AND(OFFSET('Supplier Details'!AV91,0,-8)="",OFFSET('Supplier Details'!AV91,0,-5)="",OFFSET('Supplier Details'!X91,0,-4)=""),"",CONCATENATE(OFFSET('Supplier Details'!AV91,0,-9),OFFSET('Supplier Details'!AV91,0,-8)," - ",OFFSET('Supplier Details'!AV91,0,-5)," - ",OFFSET('Supplier Details'!X91,0,-4)))</f>
        <v/>
      </c>
      <c r="G160" s="589"/>
      <c r="H160" s="588"/>
      <c r="I160" s="587" t="str">
        <f ca="1">IF(OFFSET('Banking Instructions'!AP91,0,-5)="","",OFFSET('Banking Instructions'!AP91,0,-5))</f>
        <v/>
      </c>
      <c r="J160" s="590"/>
    </row>
    <row r="161" spans="1:10" ht="13.5" thickBot="1" x14ac:dyDescent="0.25">
      <c r="A161" s="399" t="str">
        <f ca="1">IF(OFFSET('Banking Instructions'!N91,0,3)="",IF(OFFSET('Supplier Details'!X91,0,-2)="","",OFFSET('Supplier Details'!X91,0,-2)),OFFSET('Banking Instructions'!N91,0,3))</f>
        <v/>
      </c>
      <c r="B161" s="391" t="str">
        <f ca="1">IF(OFFSET('Banking Instructions'!U91,0,8)="","",OFFSET('Banking Instructions'!U91,0,8))</f>
        <v/>
      </c>
      <c r="C161" s="391" t="str">
        <f ca="1">IF(OFFSET('Banking Instructions'!U91,0,7)="","",IF(OFFSET('Banking Instructions'!U91,0,7)="IBANISINCORRECT","",OFFSET('Banking Instructions'!U91,0,7)))</f>
        <v/>
      </c>
      <c r="D161" s="391" t="str">
        <f ca="1">IF(OFFSET('Banking Instructions'!U91,0,6)="","",OFFSET('Banking Instructions'!U91,0,6))</f>
        <v/>
      </c>
      <c r="E161" s="391" t="str">
        <f ca="1">IF(OFFSET('Banking Instructions'!U91,0,3)="","",OFFSET('Banking Instructions'!U91,0,3))</f>
        <v/>
      </c>
      <c r="F161" s="391" t="str">
        <f ca="1">IF(OFFSET('Banking Instructions'!U91,0,9)="","",OFFSET('Banking Instructions'!U91,0,9))</f>
        <v/>
      </c>
      <c r="G161" s="391" t="str">
        <f ca="1">IF(OFFSET('Banking Instructions'!U91,0,10)="","",OFFSET('Banking Instructions'!U91,0,10))</f>
        <v/>
      </c>
      <c r="H161" s="391" t="str">
        <f ca="1">IF(AND(OFFSET('Banking Instructions'!U91,0,11)="",OFFSET('Banking Instructions'!U91,0,12)=""),"",CONCATENATE(OFFSET('Banking Instructions'!U91,0,11)," ",OFFSET('Banking Instructions'!U91,0,12)))</f>
        <v/>
      </c>
      <c r="I161" s="391" t="str">
        <f ca="1">IF(OFFSET('Banking Instructions'!AP91,0,-8)="","",OFFSET('Banking Instructions'!AP91,0,-8))</f>
        <v/>
      </c>
      <c r="J161" s="392" t="str">
        <f ca="1">IF(OFFSET('Banking Instructions'!AP91,0,-7)="","",OFFSET('Banking Instructions'!AP91,0,-7))</f>
        <v/>
      </c>
    </row>
    <row r="162" spans="1:10" ht="13.5" thickTop="1" x14ac:dyDescent="0.2">
      <c r="A162" s="400" t="str">
        <f ca="1">IF(OFFSET('Supplier Details'!J92,0,-1)="","",IF(OFFSET('Supplier Details'!J92,0,2)="","",OFFSET('Supplier Details'!J92,0,-1)))</f>
        <v/>
      </c>
      <c r="B162" s="398" t="str">
        <f ca="1">IF(OFFSET('Supplier Details'!E92,0,7)="",IF(OFFSET('Banking Instructions'!I92,0,2)="","",OFFSET('Banking Instructions'!I92,0,2)),OFFSET('Supplier Details'!E92,0,7))</f>
        <v/>
      </c>
      <c r="C162" s="587" t="str">
        <f ca="1">IF(OFFSET('Supplier Details'!X92,0,5)="",
          IF(OFFSET('Supplier Details'!X92,0,7)="","",OFFSET('Supplier Details'!X92,0,7)),
          IF(OFFSET('Supplier Details'!X92,0,7)="",OFFSET('Supplier Details'!X92,0,5),CONCATENATE(OFFSET('Supplier Details'!X92,0,5),", ",OFFSET('Supplier Details'!X92,0,7))))</f>
        <v/>
      </c>
      <c r="D162" s="588"/>
      <c r="E162" s="398" t="str">
        <f ca="1">IF(OFFSET('Supplier Details'!X92,0,4)="",IF(OFFSET('Banking Instructions'!N92,0,2)="","",OFFSET('Banking Instructions'!N92,0,2)),OFFSET('Supplier Details'!X92,0,4))</f>
        <v/>
      </c>
      <c r="F162" s="587" t="str">
        <f ca="1">IF(AND(OFFSET('Supplier Details'!AV92,0,-8)="",OFFSET('Supplier Details'!AV92,0,-5)="",OFFSET('Supplier Details'!X92,0,-4)=""),"",CONCATENATE(OFFSET('Supplier Details'!AV92,0,-9),OFFSET('Supplier Details'!AV92,0,-8)," - ",OFFSET('Supplier Details'!AV92,0,-5)," - ",OFFSET('Supplier Details'!X92,0,-4)))</f>
        <v/>
      </c>
      <c r="G162" s="589"/>
      <c r="H162" s="588"/>
      <c r="I162" s="587" t="str">
        <f ca="1">IF(OFFSET('Banking Instructions'!AP92,0,-5)="","",OFFSET('Banking Instructions'!AP92,0,-5))</f>
        <v/>
      </c>
      <c r="J162" s="590"/>
    </row>
    <row r="163" spans="1:10" ht="13.5" thickBot="1" x14ac:dyDescent="0.25">
      <c r="A163" s="399" t="str">
        <f ca="1">IF(OFFSET('Banking Instructions'!N92,0,3)="",IF(OFFSET('Supplier Details'!X92,0,-2)="","",OFFSET('Supplier Details'!X92,0,-2)),OFFSET('Banking Instructions'!N92,0,3))</f>
        <v/>
      </c>
      <c r="B163" s="391" t="str">
        <f ca="1">IF(OFFSET('Banking Instructions'!U92,0,8)="","",OFFSET('Banking Instructions'!U92,0,8))</f>
        <v/>
      </c>
      <c r="C163" s="391" t="str">
        <f ca="1">IF(OFFSET('Banking Instructions'!U92,0,7)="","",IF(OFFSET('Banking Instructions'!U92,0,7)="IBANISINCORRECT","",OFFSET('Banking Instructions'!U92,0,7)))</f>
        <v/>
      </c>
      <c r="D163" s="391" t="str">
        <f ca="1">IF(OFFSET('Banking Instructions'!U92,0,6)="","",OFFSET('Banking Instructions'!U92,0,6))</f>
        <v/>
      </c>
      <c r="E163" s="391" t="str">
        <f ca="1">IF(OFFSET('Banking Instructions'!U92,0,3)="","",OFFSET('Banking Instructions'!U92,0,3))</f>
        <v/>
      </c>
      <c r="F163" s="391" t="str">
        <f ca="1">IF(OFFSET('Banking Instructions'!U92,0,9)="","",OFFSET('Banking Instructions'!U92,0,9))</f>
        <v/>
      </c>
      <c r="G163" s="391" t="str">
        <f ca="1">IF(OFFSET('Banking Instructions'!U92,0,10)="","",OFFSET('Banking Instructions'!U92,0,10))</f>
        <v/>
      </c>
      <c r="H163" s="391" t="str">
        <f ca="1">IF(AND(OFFSET('Banking Instructions'!U92,0,11)="",OFFSET('Banking Instructions'!U92,0,12)=""),"",CONCATENATE(OFFSET('Banking Instructions'!U92,0,11)," ",OFFSET('Banking Instructions'!U92,0,12)))</f>
        <v/>
      </c>
      <c r="I163" s="391" t="str">
        <f ca="1">IF(OFFSET('Banking Instructions'!AP92,0,-8)="","",OFFSET('Banking Instructions'!AP92,0,-8))</f>
        <v/>
      </c>
      <c r="J163" s="392" t="str">
        <f ca="1">IF(OFFSET('Banking Instructions'!AP92,0,-7)="","",OFFSET('Banking Instructions'!AP92,0,-7))</f>
        <v/>
      </c>
    </row>
    <row r="164" spans="1:10" ht="13.5" thickTop="1" x14ac:dyDescent="0.2">
      <c r="A164" s="400" t="str">
        <f ca="1">IF(OFFSET('Supplier Details'!J93,0,-1)="","",IF(OFFSET('Supplier Details'!J93,0,2)="","",OFFSET('Supplier Details'!J93,0,-1)))</f>
        <v/>
      </c>
      <c r="B164" s="398" t="str">
        <f ca="1">IF(OFFSET('Supplier Details'!E93,0,7)="",IF(OFFSET('Banking Instructions'!I93,0,2)="","",OFFSET('Banking Instructions'!I93,0,2)),OFFSET('Supplier Details'!E93,0,7))</f>
        <v/>
      </c>
      <c r="C164" s="587" t="str">
        <f ca="1">IF(OFFSET('Supplier Details'!X93,0,5)="",
          IF(OFFSET('Supplier Details'!X93,0,7)="","",OFFSET('Supplier Details'!X93,0,7)),
          IF(OFFSET('Supplier Details'!X93,0,7)="",OFFSET('Supplier Details'!X93,0,5),CONCATENATE(OFFSET('Supplier Details'!X93,0,5),", ",OFFSET('Supplier Details'!X93,0,7))))</f>
        <v/>
      </c>
      <c r="D164" s="588"/>
      <c r="E164" s="398" t="str">
        <f ca="1">IF(OFFSET('Supplier Details'!X93,0,4)="",IF(OFFSET('Banking Instructions'!N93,0,2)="","",OFFSET('Banking Instructions'!N93,0,2)),OFFSET('Supplier Details'!X93,0,4))</f>
        <v/>
      </c>
      <c r="F164" s="587" t="str">
        <f ca="1">IF(AND(OFFSET('Supplier Details'!AV93,0,-8)="",OFFSET('Supplier Details'!AV93,0,-5)="",OFFSET('Supplier Details'!X93,0,-4)=""),"",CONCATENATE(OFFSET('Supplier Details'!AV93,0,-9),OFFSET('Supplier Details'!AV93,0,-8)," - ",OFFSET('Supplier Details'!AV93,0,-5)," - ",OFFSET('Supplier Details'!X93,0,-4)))</f>
        <v/>
      </c>
      <c r="G164" s="589"/>
      <c r="H164" s="588"/>
      <c r="I164" s="587" t="str">
        <f ca="1">IF(OFFSET('Banking Instructions'!AP93,0,-5)="","",OFFSET('Banking Instructions'!AP93,0,-5))</f>
        <v/>
      </c>
      <c r="J164" s="590"/>
    </row>
    <row r="165" spans="1:10" ht="13.5" thickBot="1" x14ac:dyDescent="0.25">
      <c r="A165" s="399" t="str">
        <f ca="1">IF(OFFSET('Banking Instructions'!N93,0,3)="",IF(OFFSET('Supplier Details'!X93,0,-2)="","",OFFSET('Supplier Details'!X93,0,-2)),OFFSET('Banking Instructions'!N93,0,3))</f>
        <v/>
      </c>
      <c r="B165" s="391" t="str">
        <f ca="1">IF(OFFSET('Banking Instructions'!U93,0,8)="","",OFFSET('Banking Instructions'!U93,0,8))</f>
        <v/>
      </c>
      <c r="C165" s="391" t="str">
        <f ca="1">IF(OFFSET('Banking Instructions'!U93,0,7)="","",IF(OFFSET('Banking Instructions'!U93,0,7)="IBANISINCORRECT","",OFFSET('Banking Instructions'!U93,0,7)))</f>
        <v/>
      </c>
      <c r="D165" s="391" t="str">
        <f ca="1">IF(OFFSET('Banking Instructions'!U93,0,6)="","",OFFSET('Banking Instructions'!U93,0,6))</f>
        <v/>
      </c>
      <c r="E165" s="391" t="str">
        <f ca="1">IF(OFFSET('Banking Instructions'!U93,0,3)="","",OFFSET('Banking Instructions'!U93,0,3))</f>
        <v/>
      </c>
      <c r="F165" s="391" t="str">
        <f ca="1">IF(OFFSET('Banking Instructions'!U93,0,9)="","",OFFSET('Banking Instructions'!U93,0,9))</f>
        <v/>
      </c>
      <c r="G165" s="391" t="str">
        <f ca="1">IF(OFFSET('Banking Instructions'!U93,0,10)="","",OFFSET('Banking Instructions'!U93,0,10))</f>
        <v/>
      </c>
      <c r="H165" s="391" t="str">
        <f ca="1">IF(AND(OFFSET('Banking Instructions'!U93,0,11)="",OFFSET('Banking Instructions'!U93,0,12)=""),"",CONCATENATE(OFFSET('Banking Instructions'!U93,0,11)," ",OFFSET('Banking Instructions'!U93,0,12)))</f>
        <v/>
      </c>
      <c r="I165" s="391" t="str">
        <f ca="1">IF(OFFSET('Banking Instructions'!AP93,0,-8)="","",OFFSET('Banking Instructions'!AP93,0,-8))</f>
        <v/>
      </c>
      <c r="J165" s="392" t="str">
        <f ca="1">IF(OFFSET('Banking Instructions'!AP93,0,-7)="","",OFFSET('Banking Instructions'!AP93,0,-7))</f>
        <v/>
      </c>
    </row>
    <row r="166" spans="1:10" ht="13.5" thickTop="1" x14ac:dyDescent="0.2">
      <c r="A166" s="400" t="str">
        <f ca="1">IF(OFFSET('Supplier Details'!J94,0,-1)="","",IF(OFFSET('Supplier Details'!J94,0,2)="","",OFFSET('Supplier Details'!J94,0,-1)))</f>
        <v/>
      </c>
      <c r="B166" s="398" t="str">
        <f ca="1">IF(OFFSET('Supplier Details'!E94,0,7)="",IF(OFFSET('Banking Instructions'!I94,0,2)="","",OFFSET('Banking Instructions'!I94,0,2)),OFFSET('Supplier Details'!E94,0,7))</f>
        <v/>
      </c>
      <c r="C166" s="587" t="str">
        <f ca="1">IF(OFFSET('Supplier Details'!X94,0,5)="",
          IF(OFFSET('Supplier Details'!X94,0,7)="","",OFFSET('Supplier Details'!X94,0,7)),
          IF(OFFSET('Supplier Details'!X94,0,7)="",OFFSET('Supplier Details'!X94,0,5),CONCATENATE(OFFSET('Supplier Details'!X94,0,5),", ",OFFSET('Supplier Details'!X94,0,7))))</f>
        <v/>
      </c>
      <c r="D166" s="588"/>
      <c r="E166" s="398" t="str">
        <f ca="1">IF(OFFSET('Supplier Details'!X94,0,4)="",IF(OFFSET('Banking Instructions'!N94,0,2)="","",OFFSET('Banking Instructions'!N94,0,2)),OFFSET('Supplier Details'!X94,0,4))</f>
        <v/>
      </c>
      <c r="F166" s="587" t="str">
        <f ca="1">IF(AND(OFFSET('Supplier Details'!AV94,0,-8)="",OFFSET('Supplier Details'!AV94,0,-5)="",OFFSET('Supplier Details'!X94,0,-4)=""),"",CONCATENATE(OFFSET('Supplier Details'!AV94,0,-9),OFFSET('Supplier Details'!AV94,0,-8)," - ",OFFSET('Supplier Details'!AV94,0,-5)," - ",OFFSET('Supplier Details'!X94,0,-4)))</f>
        <v/>
      </c>
      <c r="G166" s="589"/>
      <c r="H166" s="588"/>
      <c r="I166" s="587" t="str">
        <f ca="1">IF(OFFSET('Banking Instructions'!AP94,0,-5)="","",OFFSET('Banking Instructions'!AP94,0,-5))</f>
        <v/>
      </c>
      <c r="J166" s="590"/>
    </row>
    <row r="167" spans="1:10" ht="13.5" thickBot="1" x14ac:dyDescent="0.25">
      <c r="A167" s="399" t="str">
        <f ca="1">IF(OFFSET('Banking Instructions'!N94,0,3)="",IF(OFFSET('Supplier Details'!X94,0,-2)="","",OFFSET('Supplier Details'!X94,0,-2)),OFFSET('Banking Instructions'!N94,0,3))</f>
        <v/>
      </c>
      <c r="B167" s="391" t="str">
        <f ca="1">IF(OFFSET('Banking Instructions'!U94,0,8)="","",OFFSET('Banking Instructions'!U94,0,8))</f>
        <v/>
      </c>
      <c r="C167" s="391" t="str">
        <f ca="1">IF(OFFSET('Banking Instructions'!U94,0,7)="","",IF(OFFSET('Banking Instructions'!U94,0,7)="IBANISINCORRECT","",OFFSET('Banking Instructions'!U94,0,7)))</f>
        <v/>
      </c>
      <c r="D167" s="391" t="str">
        <f ca="1">IF(OFFSET('Banking Instructions'!U94,0,6)="","",OFFSET('Banking Instructions'!U94,0,6))</f>
        <v/>
      </c>
      <c r="E167" s="391" t="str">
        <f ca="1">IF(OFFSET('Banking Instructions'!U94,0,3)="","",OFFSET('Banking Instructions'!U94,0,3))</f>
        <v/>
      </c>
      <c r="F167" s="391" t="str">
        <f ca="1">IF(OFFSET('Banking Instructions'!U94,0,9)="","",OFFSET('Banking Instructions'!U94,0,9))</f>
        <v/>
      </c>
      <c r="G167" s="391" t="str">
        <f ca="1">IF(OFFSET('Banking Instructions'!U94,0,10)="","",OFFSET('Banking Instructions'!U94,0,10))</f>
        <v/>
      </c>
      <c r="H167" s="391" t="str">
        <f ca="1">IF(AND(OFFSET('Banking Instructions'!U94,0,11)="",OFFSET('Banking Instructions'!U94,0,12)=""),"",CONCATENATE(OFFSET('Banking Instructions'!U94,0,11)," ",OFFSET('Banking Instructions'!U94,0,12)))</f>
        <v/>
      </c>
      <c r="I167" s="391" t="str">
        <f ca="1">IF(OFFSET('Banking Instructions'!AP94,0,-8)="","",OFFSET('Banking Instructions'!AP94,0,-8))</f>
        <v/>
      </c>
      <c r="J167" s="392" t="str">
        <f ca="1">IF(OFFSET('Banking Instructions'!AP94,0,-7)="","",OFFSET('Banking Instructions'!AP94,0,-7))</f>
        <v/>
      </c>
    </row>
    <row r="168" spans="1:10" ht="13.5" thickTop="1" x14ac:dyDescent="0.2">
      <c r="A168" s="400" t="str">
        <f ca="1">IF(OFFSET('Supplier Details'!J95,0,-1)="","",IF(OFFSET('Supplier Details'!J95,0,2)="","",OFFSET('Supplier Details'!J95,0,-1)))</f>
        <v/>
      </c>
      <c r="B168" s="398" t="str">
        <f ca="1">IF(OFFSET('Supplier Details'!E95,0,7)="",IF(OFFSET('Banking Instructions'!I95,0,2)="","",OFFSET('Banking Instructions'!I95,0,2)),OFFSET('Supplier Details'!E95,0,7))</f>
        <v/>
      </c>
      <c r="C168" s="587" t="str">
        <f ca="1">IF(OFFSET('Supplier Details'!X95,0,5)="",
          IF(OFFSET('Supplier Details'!X95,0,7)="","",OFFSET('Supplier Details'!X95,0,7)),
          IF(OFFSET('Supplier Details'!X95,0,7)="",OFFSET('Supplier Details'!X95,0,5),CONCATENATE(OFFSET('Supplier Details'!X95,0,5),", ",OFFSET('Supplier Details'!X95,0,7))))</f>
        <v/>
      </c>
      <c r="D168" s="588"/>
      <c r="E168" s="398" t="str">
        <f ca="1">IF(OFFSET('Supplier Details'!X95,0,4)="",IF(OFFSET('Banking Instructions'!N95,0,2)="","",OFFSET('Banking Instructions'!N95,0,2)),OFFSET('Supplier Details'!X95,0,4))</f>
        <v/>
      </c>
      <c r="F168" s="587" t="str">
        <f ca="1">IF(AND(OFFSET('Supplier Details'!AV95,0,-8)="",OFFSET('Supplier Details'!AV95,0,-5)="",OFFSET('Supplier Details'!X95,0,-4)=""),"",CONCATENATE(OFFSET('Supplier Details'!AV95,0,-9),OFFSET('Supplier Details'!AV95,0,-8)," - ",OFFSET('Supplier Details'!AV95,0,-5)," - ",OFFSET('Supplier Details'!X95,0,-4)))</f>
        <v/>
      </c>
      <c r="G168" s="589"/>
      <c r="H168" s="588"/>
      <c r="I168" s="587" t="str">
        <f ca="1">IF(OFFSET('Banking Instructions'!AP95,0,-5)="","",OFFSET('Banking Instructions'!AP95,0,-5))</f>
        <v/>
      </c>
      <c r="J168" s="590"/>
    </row>
    <row r="169" spans="1:10" ht="13.5" thickBot="1" x14ac:dyDescent="0.25">
      <c r="A169" s="399" t="str">
        <f ca="1">IF(OFFSET('Banking Instructions'!N95,0,3)="",IF(OFFSET('Supplier Details'!X95,0,-2)="","",OFFSET('Supplier Details'!X95,0,-2)),OFFSET('Banking Instructions'!N95,0,3))</f>
        <v/>
      </c>
      <c r="B169" s="391" t="str">
        <f ca="1">IF(OFFSET('Banking Instructions'!U95,0,8)="","",OFFSET('Banking Instructions'!U95,0,8))</f>
        <v/>
      </c>
      <c r="C169" s="391" t="str">
        <f ca="1">IF(OFFSET('Banking Instructions'!U95,0,7)="","",IF(OFFSET('Banking Instructions'!U95,0,7)="IBANISINCORRECT","",OFFSET('Banking Instructions'!U95,0,7)))</f>
        <v/>
      </c>
      <c r="D169" s="391" t="str">
        <f ca="1">IF(OFFSET('Banking Instructions'!U95,0,6)="","",OFFSET('Banking Instructions'!U95,0,6))</f>
        <v/>
      </c>
      <c r="E169" s="391" t="str">
        <f ca="1">IF(OFFSET('Banking Instructions'!U95,0,3)="","",OFFSET('Banking Instructions'!U95,0,3))</f>
        <v/>
      </c>
      <c r="F169" s="391" t="str">
        <f ca="1">IF(OFFSET('Banking Instructions'!U95,0,9)="","",OFFSET('Banking Instructions'!U95,0,9))</f>
        <v/>
      </c>
      <c r="G169" s="391" t="str">
        <f ca="1">IF(OFFSET('Banking Instructions'!U95,0,10)="","",OFFSET('Banking Instructions'!U95,0,10))</f>
        <v/>
      </c>
      <c r="H169" s="391" t="str">
        <f ca="1">IF(AND(OFFSET('Banking Instructions'!U95,0,11)="",OFFSET('Banking Instructions'!U95,0,12)=""),"",CONCATENATE(OFFSET('Banking Instructions'!U95,0,11)," ",OFFSET('Banking Instructions'!U95,0,12)))</f>
        <v/>
      </c>
      <c r="I169" s="391" t="str">
        <f ca="1">IF(OFFSET('Banking Instructions'!AP95,0,-8)="","",OFFSET('Banking Instructions'!AP95,0,-8))</f>
        <v/>
      </c>
      <c r="J169" s="392" t="str">
        <f ca="1">IF(OFFSET('Banking Instructions'!AP95,0,-7)="","",OFFSET('Banking Instructions'!AP95,0,-7))</f>
        <v/>
      </c>
    </row>
    <row r="170" spans="1:10" ht="13.5" thickTop="1" x14ac:dyDescent="0.2">
      <c r="A170" s="400" t="str">
        <f ca="1">IF(OFFSET('Supplier Details'!J96,0,-1)="","",IF(OFFSET('Supplier Details'!J96,0,2)="","",OFFSET('Supplier Details'!J96,0,-1)))</f>
        <v/>
      </c>
      <c r="B170" s="398" t="str">
        <f ca="1">IF(OFFSET('Supplier Details'!E96,0,7)="",IF(OFFSET('Banking Instructions'!I96,0,2)="","",OFFSET('Banking Instructions'!I96,0,2)),OFFSET('Supplier Details'!E96,0,7))</f>
        <v/>
      </c>
      <c r="C170" s="587" t="str">
        <f ca="1">IF(OFFSET('Supplier Details'!X96,0,5)="",
          IF(OFFSET('Supplier Details'!X96,0,7)="","",OFFSET('Supplier Details'!X96,0,7)),
          IF(OFFSET('Supplier Details'!X96,0,7)="",OFFSET('Supplier Details'!X96,0,5),CONCATENATE(OFFSET('Supplier Details'!X96,0,5),", ",OFFSET('Supplier Details'!X96,0,7))))</f>
        <v/>
      </c>
      <c r="D170" s="588"/>
      <c r="E170" s="398" t="str">
        <f ca="1">IF(OFFSET('Supplier Details'!X96,0,4)="",IF(OFFSET('Banking Instructions'!N96,0,2)="","",OFFSET('Banking Instructions'!N96,0,2)),OFFSET('Supplier Details'!X96,0,4))</f>
        <v/>
      </c>
      <c r="F170" s="587" t="str">
        <f ca="1">IF(AND(OFFSET('Supplier Details'!AV96,0,-8)="",OFFSET('Supplier Details'!AV96,0,-5)="",OFFSET('Supplier Details'!X96,0,-4)=""),"",CONCATENATE(OFFSET('Supplier Details'!AV96,0,-9),OFFSET('Supplier Details'!AV96,0,-8)," - ",OFFSET('Supplier Details'!AV96,0,-5)," - ",OFFSET('Supplier Details'!X96,0,-4)))</f>
        <v/>
      </c>
      <c r="G170" s="589"/>
      <c r="H170" s="588"/>
      <c r="I170" s="587" t="str">
        <f ca="1">IF(OFFSET('Banking Instructions'!AP96,0,-5)="","",OFFSET('Banking Instructions'!AP96,0,-5))</f>
        <v/>
      </c>
      <c r="J170" s="590"/>
    </row>
    <row r="171" spans="1:10" ht="13.5" thickBot="1" x14ac:dyDescent="0.25">
      <c r="A171" s="399" t="str">
        <f ca="1">IF(OFFSET('Banking Instructions'!N96,0,3)="",IF(OFFSET('Supplier Details'!X96,0,-2)="","",OFFSET('Supplier Details'!X96,0,-2)),OFFSET('Banking Instructions'!N96,0,3))</f>
        <v/>
      </c>
      <c r="B171" s="391" t="str">
        <f ca="1">IF(OFFSET('Banking Instructions'!U96,0,8)="","",OFFSET('Banking Instructions'!U96,0,8))</f>
        <v/>
      </c>
      <c r="C171" s="391" t="str">
        <f ca="1">IF(OFFSET('Banking Instructions'!U96,0,7)="","",IF(OFFSET('Banking Instructions'!U96,0,7)="IBANISINCORRECT","",OFFSET('Banking Instructions'!U96,0,7)))</f>
        <v/>
      </c>
      <c r="D171" s="391" t="str">
        <f ca="1">IF(OFFSET('Banking Instructions'!U96,0,6)="","",OFFSET('Banking Instructions'!U96,0,6))</f>
        <v/>
      </c>
      <c r="E171" s="391" t="str">
        <f ca="1">IF(OFFSET('Banking Instructions'!U96,0,3)="","",OFFSET('Banking Instructions'!U96,0,3))</f>
        <v/>
      </c>
      <c r="F171" s="391" t="str">
        <f ca="1">IF(OFFSET('Banking Instructions'!U96,0,9)="","",OFFSET('Banking Instructions'!U96,0,9))</f>
        <v/>
      </c>
      <c r="G171" s="391" t="str">
        <f ca="1">IF(OFFSET('Banking Instructions'!U96,0,10)="","",OFFSET('Banking Instructions'!U96,0,10))</f>
        <v/>
      </c>
      <c r="H171" s="391" t="str">
        <f ca="1">IF(AND(OFFSET('Banking Instructions'!U96,0,11)="",OFFSET('Banking Instructions'!U96,0,12)=""),"",CONCATENATE(OFFSET('Banking Instructions'!U96,0,11)," ",OFFSET('Banking Instructions'!U96,0,12)))</f>
        <v/>
      </c>
      <c r="I171" s="391" t="str">
        <f ca="1">IF(OFFSET('Banking Instructions'!AP96,0,-8)="","",OFFSET('Banking Instructions'!AP96,0,-8))</f>
        <v/>
      </c>
      <c r="J171" s="392" t="str">
        <f ca="1">IF(OFFSET('Banking Instructions'!AP96,0,-7)="","",OFFSET('Banking Instructions'!AP96,0,-7))</f>
        <v/>
      </c>
    </row>
    <row r="172" spans="1:10" ht="13.5" thickTop="1" x14ac:dyDescent="0.2">
      <c r="A172" s="400" t="str">
        <f ca="1">IF(OFFSET('Supplier Details'!J97,0,-1)="","",IF(OFFSET('Supplier Details'!J97,0,2)="","",OFFSET('Supplier Details'!J97,0,-1)))</f>
        <v/>
      </c>
      <c r="B172" s="398" t="str">
        <f ca="1">IF(OFFSET('Supplier Details'!E97,0,7)="",IF(OFFSET('Banking Instructions'!I97,0,2)="","",OFFSET('Banking Instructions'!I97,0,2)),OFFSET('Supplier Details'!E97,0,7))</f>
        <v/>
      </c>
      <c r="C172" s="587" t="str">
        <f ca="1">IF(OFFSET('Supplier Details'!X97,0,5)="",
          IF(OFFSET('Supplier Details'!X97,0,7)="","",OFFSET('Supplier Details'!X97,0,7)),
          IF(OFFSET('Supplier Details'!X97,0,7)="",OFFSET('Supplier Details'!X97,0,5),CONCATENATE(OFFSET('Supplier Details'!X97,0,5),", ",OFFSET('Supplier Details'!X97,0,7))))</f>
        <v/>
      </c>
      <c r="D172" s="588"/>
      <c r="E172" s="398" t="str">
        <f ca="1">IF(OFFSET('Supplier Details'!X97,0,4)="",IF(OFFSET('Banking Instructions'!N97,0,2)="","",OFFSET('Banking Instructions'!N97,0,2)),OFFSET('Supplier Details'!X97,0,4))</f>
        <v/>
      </c>
      <c r="F172" s="587" t="str">
        <f ca="1">IF(AND(OFFSET('Supplier Details'!AV97,0,-8)="",OFFSET('Supplier Details'!AV97,0,-5)="",OFFSET('Supplier Details'!X97,0,-4)=""),"",CONCATENATE(OFFSET('Supplier Details'!AV97,0,-9),OFFSET('Supplier Details'!AV97,0,-8)," - ",OFFSET('Supplier Details'!AV97,0,-5)," - ",OFFSET('Supplier Details'!X97,0,-4)))</f>
        <v/>
      </c>
      <c r="G172" s="589"/>
      <c r="H172" s="588"/>
      <c r="I172" s="587" t="str">
        <f ca="1">IF(OFFSET('Banking Instructions'!AP97,0,-5)="","",OFFSET('Banking Instructions'!AP97,0,-5))</f>
        <v/>
      </c>
      <c r="J172" s="590"/>
    </row>
    <row r="173" spans="1:10" ht="13.5" thickBot="1" x14ac:dyDescent="0.25">
      <c r="A173" s="399" t="str">
        <f ca="1">IF(OFFSET('Banking Instructions'!N97,0,3)="",IF(OFFSET('Supplier Details'!X97,0,-2)="","",OFFSET('Supplier Details'!X97,0,-2)),OFFSET('Banking Instructions'!N97,0,3))</f>
        <v/>
      </c>
      <c r="B173" s="391" t="str">
        <f ca="1">IF(OFFSET('Banking Instructions'!U97,0,8)="","",OFFSET('Banking Instructions'!U97,0,8))</f>
        <v/>
      </c>
      <c r="C173" s="391" t="str">
        <f ca="1">IF(OFFSET('Banking Instructions'!U97,0,7)="","",IF(OFFSET('Banking Instructions'!U97,0,7)="IBANISINCORRECT","",OFFSET('Banking Instructions'!U97,0,7)))</f>
        <v/>
      </c>
      <c r="D173" s="391" t="str">
        <f ca="1">IF(OFFSET('Banking Instructions'!U97,0,6)="","",OFFSET('Banking Instructions'!U97,0,6))</f>
        <v/>
      </c>
      <c r="E173" s="391" t="str">
        <f ca="1">IF(OFFSET('Banking Instructions'!U97,0,3)="","",OFFSET('Banking Instructions'!U97,0,3))</f>
        <v/>
      </c>
      <c r="F173" s="391" t="str">
        <f ca="1">IF(OFFSET('Banking Instructions'!U97,0,9)="","",OFFSET('Banking Instructions'!U97,0,9))</f>
        <v/>
      </c>
      <c r="G173" s="391" t="str">
        <f ca="1">IF(OFFSET('Banking Instructions'!U97,0,10)="","",OFFSET('Banking Instructions'!U97,0,10))</f>
        <v/>
      </c>
      <c r="H173" s="391" t="str">
        <f ca="1">IF(AND(OFFSET('Banking Instructions'!U97,0,11)="",OFFSET('Banking Instructions'!U97,0,12)=""),"",CONCATENATE(OFFSET('Banking Instructions'!U97,0,11)," ",OFFSET('Banking Instructions'!U97,0,12)))</f>
        <v/>
      </c>
      <c r="I173" s="391" t="str">
        <f ca="1">IF(OFFSET('Banking Instructions'!AP97,0,-8)="","",OFFSET('Banking Instructions'!AP97,0,-8))</f>
        <v/>
      </c>
      <c r="J173" s="392" t="str">
        <f ca="1">IF(OFFSET('Banking Instructions'!AP97,0,-7)="","",OFFSET('Banking Instructions'!AP97,0,-7))</f>
        <v/>
      </c>
    </row>
    <row r="174" spans="1:10" ht="13.5" thickTop="1" x14ac:dyDescent="0.2">
      <c r="A174" s="400" t="str">
        <f ca="1">IF(OFFSET('Supplier Details'!J98,0,-1)="","",IF(OFFSET('Supplier Details'!J98,0,2)="","",OFFSET('Supplier Details'!J98,0,-1)))</f>
        <v/>
      </c>
      <c r="B174" s="398" t="str">
        <f ca="1">IF(OFFSET('Supplier Details'!E98,0,7)="",IF(OFFSET('Banking Instructions'!I98,0,2)="","",OFFSET('Banking Instructions'!I98,0,2)),OFFSET('Supplier Details'!E98,0,7))</f>
        <v/>
      </c>
      <c r="C174" s="587" t="str">
        <f ca="1">IF(OFFSET('Supplier Details'!X98,0,5)="",
          IF(OFFSET('Supplier Details'!X98,0,7)="","",OFFSET('Supplier Details'!X98,0,7)),
          IF(OFFSET('Supplier Details'!X98,0,7)="",OFFSET('Supplier Details'!X98,0,5),CONCATENATE(OFFSET('Supplier Details'!X98,0,5),", ",OFFSET('Supplier Details'!X98,0,7))))</f>
        <v/>
      </c>
      <c r="D174" s="588"/>
      <c r="E174" s="398" t="str">
        <f ca="1">IF(OFFSET('Supplier Details'!X98,0,4)="",IF(OFFSET('Banking Instructions'!N98,0,2)="","",OFFSET('Banking Instructions'!N98,0,2)),OFFSET('Supplier Details'!X98,0,4))</f>
        <v/>
      </c>
      <c r="F174" s="587" t="str">
        <f ca="1">IF(AND(OFFSET('Supplier Details'!AV98,0,-8)="",OFFSET('Supplier Details'!AV98,0,-5)="",OFFSET('Supplier Details'!X98,0,-4)=""),"",CONCATENATE(OFFSET('Supplier Details'!AV98,0,-9),OFFSET('Supplier Details'!AV98,0,-8)," - ",OFFSET('Supplier Details'!AV98,0,-5)," - ",OFFSET('Supplier Details'!X98,0,-4)))</f>
        <v/>
      </c>
      <c r="G174" s="589"/>
      <c r="H174" s="588"/>
      <c r="I174" s="587" t="str">
        <f ca="1">IF(OFFSET('Banking Instructions'!AP98,0,-5)="","",OFFSET('Banking Instructions'!AP98,0,-5))</f>
        <v/>
      </c>
      <c r="J174" s="590"/>
    </row>
    <row r="175" spans="1:10" ht="13.5" thickBot="1" x14ac:dyDescent="0.25">
      <c r="A175" s="399" t="str">
        <f ca="1">IF(OFFSET('Banking Instructions'!N98,0,3)="",IF(OFFSET('Supplier Details'!X98,0,-2)="","",OFFSET('Supplier Details'!X98,0,-2)),OFFSET('Banking Instructions'!N98,0,3))</f>
        <v/>
      </c>
      <c r="B175" s="391" t="str">
        <f ca="1">IF(OFFSET('Banking Instructions'!U98,0,8)="","",OFFSET('Banking Instructions'!U98,0,8))</f>
        <v/>
      </c>
      <c r="C175" s="391" t="str">
        <f ca="1">IF(OFFSET('Banking Instructions'!U98,0,7)="","",IF(OFFSET('Banking Instructions'!U98,0,7)="IBANISINCORRECT","",OFFSET('Banking Instructions'!U98,0,7)))</f>
        <v/>
      </c>
      <c r="D175" s="391" t="str">
        <f ca="1">IF(OFFSET('Banking Instructions'!U98,0,6)="","",OFFSET('Banking Instructions'!U98,0,6))</f>
        <v/>
      </c>
      <c r="E175" s="391" t="str">
        <f ca="1">IF(OFFSET('Banking Instructions'!U98,0,3)="","",OFFSET('Banking Instructions'!U98,0,3))</f>
        <v/>
      </c>
      <c r="F175" s="391" t="str">
        <f ca="1">IF(OFFSET('Banking Instructions'!U98,0,9)="","",OFFSET('Banking Instructions'!U98,0,9))</f>
        <v/>
      </c>
      <c r="G175" s="391" t="str">
        <f ca="1">IF(OFFSET('Banking Instructions'!U98,0,10)="","",OFFSET('Banking Instructions'!U98,0,10))</f>
        <v/>
      </c>
      <c r="H175" s="391" t="str">
        <f ca="1">IF(AND(OFFSET('Banking Instructions'!U98,0,11)="",OFFSET('Banking Instructions'!U98,0,12)=""),"",CONCATENATE(OFFSET('Banking Instructions'!U98,0,11)," ",OFFSET('Banking Instructions'!U98,0,12)))</f>
        <v/>
      </c>
      <c r="I175" s="391" t="str">
        <f ca="1">IF(OFFSET('Banking Instructions'!AP98,0,-8)="","",OFFSET('Banking Instructions'!AP98,0,-8))</f>
        <v/>
      </c>
      <c r="J175" s="392" t="str">
        <f ca="1">IF(OFFSET('Banking Instructions'!AP98,0,-7)="","",OFFSET('Banking Instructions'!AP98,0,-7))</f>
        <v/>
      </c>
    </row>
    <row r="176" spans="1:10" ht="13.5" thickTop="1" x14ac:dyDescent="0.2">
      <c r="A176" s="400" t="str">
        <f ca="1">IF(OFFSET('Supplier Details'!J99,0,-1)="","",IF(OFFSET('Supplier Details'!J99,0,2)="","",OFFSET('Supplier Details'!J99,0,-1)))</f>
        <v/>
      </c>
      <c r="B176" s="398" t="str">
        <f ca="1">IF(OFFSET('Supplier Details'!E99,0,7)="",IF(OFFSET('Banking Instructions'!I99,0,2)="","",OFFSET('Banking Instructions'!I99,0,2)),OFFSET('Supplier Details'!E99,0,7))</f>
        <v/>
      </c>
      <c r="C176" s="587" t="str">
        <f ca="1">IF(OFFSET('Supplier Details'!X99,0,5)="",
          IF(OFFSET('Supplier Details'!X99,0,7)="","",OFFSET('Supplier Details'!X99,0,7)),
          IF(OFFSET('Supplier Details'!X99,0,7)="",OFFSET('Supplier Details'!X99,0,5),CONCATENATE(OFFSET('Supplier Details'!X99,0,5),", ",OFFSET('Supplier Details'!X99,0,7))))</f>
        <v/>
      </c>
      <c r="D176" s="588"/>
      <c r="E176" s="398" t="str">
        <f ca="1">IF(OFFSET('Supplier Details'!X99,0,4)="",IF(OFFSET('Banking Instructions'!N99,0,2)="","",OFFSET('Banking Instructions'!N99,0,2)),OFFSET('Supplier Details'!X99,0,4))</f>
        <v/>
      </c>
      <c r="F176" s="587" t="str">
        <f ca="1">IF(AND(OFFSET('Supplier Details'!AV99,0,-8)="",OFFSET('Supplier Details'!AV99,0,-5)="",OFFSET('Supplier Details'!X99,0,-4)=""),"",CONCATENATE(OFFSET('Supplier Details'!AV99,0,-9),OFFSET('Supplier Details'!AV99,0,-8)," - ",OFFSET('Supplier Details'!AV99,0,-5)," - ",OFFSET('Supplier Details'!X99,0,-4)))</f>
        <v/>
      </c>
      <c r="G176" s="589"/>
      <c r="H176" s="588"/>
      <c r="I176" s="587" t="str">
        <f ca="1">IF(OFFSET('Banking Instructions'!AP99,0,-5)="","",OFFSET('Banking Instructions'!AP99,0,-5))</f>
        <v/>
      </c>
      <c r="J176" s="590"/>
    </row>
    <row r="177" spans="1:10" ht="13.5" thickBot="1" x14ac:dyDescent="0.25">
      <c r="A177" s="399" t="str">
        <f ca="1">IF(OFFSET('Banking Instructions'!N99,0,3)="",IF(OFFSET('Supplier Details'!X99,0,-2)="","",OFFSET('Supplier Details'!X99,0,-2)),OFFSET('Banking Instructions'!N99,0,3))</f>
        <v/>
      </c>
      <c r="B177" s="391" t="str">
        <f ca="1">IF(OFFSET('Banking Instructions'!U99,0,8)="","",OFFSET('Banking Instructions'!U99,0,8))</f>
        <v/>
      </c>
      <c r="C177" s="391" t="str">
        <f ca="1">IF(OFFSET('Banking Instructions'!U99,0,7)="","",IF(OFFSET('Banking Instructions'!U99,0,7)="IBANISINCORRECT","",OFFSET('Banking Instructions'!U99,0,7)))</f>
        <v/>
      </c>
      <c r="D177" s="391" t="str">
        <f ca="1">IF(OFFSET('Banking Instructions'!U99,0,6)="","",OFFSET('Banking Instructions'!U99,0,6))</f>
        <v/>
      </c>
      <c r="E177" s="391" t="str">
        <f ca="1">IF(OFFSET('Banking Instructions'!U99,0,3)="","",OFFSET('Banking Instructions'!U99,0,3))</f>
        <v/>
      </c>
      <c r="F177" s="391" t="str">
        <f ca="1">IF(OFFSET('Banking Instructions'!U99,0,9)="","",OFFSET('Banking Instructions'!U99,0,9))</f>
        <v/>
      </c>
      <c r="G177" s="391" t="str">
        <f ca="1">IF(OFFSET('Banking Instructions'!U99,0,10)="","",OFFSET('Banking Instructions'!U99,0,10))</f>
        <v/>
      </c>
      <c r="H177" s="391" t="str">
        <f ca="1">IF(AND(OFFSET('Banking Instructions'!U99,0,11)="",OFFSET('Banking Instructions'!U99,0,12)=""),"",CONCATENATE(OFFSET('Banking Instructions'!U99,0,11)," ",OFFSET('Banking Instructions'!U99,0,12)))</f>
        <v/>
      </c>
      <c r="I177" s="391" t="str">
        <f ca="1">IF(OFFSET('Banking Instructions'!AP99,0,-8)="","",OFFSET('Banking Instructions'!AP99,0,-8))</f>
        <v/>
      </c>
      <c r="J177" s="392" t="str">
        <f ca="1">IF(OFFSET('Banking Instructions'!AP99,0,-7)="","",OFFSET('Banking Instructions'!AP99,0,-7))</f>
        <v/>
      </c>
    </row>
    <row r="178" spans="1:10" ht="13.5" thickTop="1" x14ac:dyDescent="0.2">
      <c r="A178" s="400" t="str">
        <f ca="1">IF(OFFSET('Supplier Details'!J100,0,-1)="","",IF(OFFSET('Supplier Details'!J100,0,2)="","",OFFSET('Supplier Details'!J100,0,-1)))</f>
        <v/>
      </c>
      <c r="B178" s="398" t="str">
        <f ca="1">IF(OFFSET('Supplier Details'!E100,0,7)="",IF(OFFSET('Banking Instructions'!I100,0,2)="","",OFFSET('Banking Instructions'!I100,0,2)),OFFSET('Supplier Details'!E100,0,7))</f>
        <v/>
      </c>
      <c r="C178" s="587" t="str">
        <f ca="1">IF(OFFSET('Supplier Details'!X100,0,5)="",
          IF(OFFSET('Supplier Details'!X100,0,7)="","",OFFSET('Supplier Details'!X100,0,7)),
          IF(OFFSET('Supplier Details'!X100,0,7)="",OFFSET('Supplier Details'!X100,0,5),CONCATENATE(OFFSET('Supplier Details'!X100,0,5),", ",OFFSET('Supplier Details'!X100,0,7))))</f>
        <v/>
      </c>
      <c r="D178" s="588"/>
      <c r="E178" s="398" t="str">
        <f ca="1">IF(OFFSET('Supplier Details'!X100,0,4)="",IF(OFFSET('Banking Instructions'!N100,0,2)="","",OFFSET('Banking Instructions'!N100,0,2)),OFFSET('Supplier Details'!X100,0,4))</f>
        <v/>
      </c>
      <c r="F178" s="587" t="str">
        <f ca="1">IF(AND(OFFSET('Supplier Details'!AV100,0,-8)="",OFFSET('Supplier Details'!AV100,0,-5)="",OFFSET('Supplier Details'!X100,0,-4)=""),"",CONCATENATE(OFFSET('Supplier Details'!AV100,0,-9),OFFSET('Supplier Details'!AV100,0,-8)," - ",OFFSET('Supplier Details'!AV100,0,-5)," - ",OFFSET('Supplier Details'!X100,0,-4)))</f>
        <v/>
      </c>
      <c r="G178" s="589"/>
      <c r="H178" s="588"/>
      <c r="I178" s="587" t="str">
        <f ca="1">IF(OFFSET('Banking Instructions'!AP100,0,-5)="","",OFFSET('Banking Instructions'!AP100,0,-5))</f>
        <v/>
      </c>
      <c r="J178" s="590"/>
    </row>
    <row r="179" spans="1:10" ht="13.5" thickBot="1" x14ac:dyDescent="0.25">
      <c r="A179" s="399" t="str">
        <f ca="1">IF(OFFSET('Banking Instructions'!N100,0,3)="",IF(OFFSET('Supplier Details'!X100,0,-2)="","",OFFSET('Supplier Details'!X100,0,-2)),OFFSET('Banking Instructions'!N100,0,3))</f>
        <v/>
      </c>
      <c r="B179" s="391" t="str">
        <f ca="1">IF(OFFSET('Banking Instructions'!U100,0,8)="","",OFFSET('Banking Instructions'!U100,0,8))</f>
        <v/>
      </c>
      <c r="C179" s="391" t="str">
        <f ca="1">IF(OFFSET('Banking Instructions'!U100,0,7)="","",IF(OFFSET('Banking Instructions'!U100,0,7)="IBANISINCORRECT","",OFFSET('Banking Instructions'!U100,0,7)))</f>
        <v/>
      </c>
      <c r="D179" s="391" t="str">
        <f ca="1">IF(OFFSET('Banking Instructions'!U100,0,6)="","",OFFSET('Banking Instructions'!U100,0,6))</f>
        <v/>
      </c>
      <c r="E179" s="391" t="str">
        <f ca="1">IF(OFFSET('Banking Instructions'!U100,0,3)="","",OFFSET('Banking Instructions'!U100,0,3))</f>
        <v/>
      </c>
      <c r="F179" s="391" t="str">
        <f ca="1">IF(OFFSET('Banking Instructions'!U100,0,9)="","",OFFSET('Banking Instructions'!U100,0,9))</f>
        <v/>
      </c>
      <c r="G179" s="391" t="str">
        <f ca="1">IF(OFFSET('Banking Instructions'!U100,0,10)="","",OFFSET('Banking Instructions'!U100,0,10))</f>
        <v/>
      </c>
      <c r="H179" s="391" t="str">
        <f ca="1">IF(AND(OFFSET('Banking Instructions'!U100,0,11)="",OFFSET('Banking Instructions'!U100,0,12)=""),"",CONCATENATE(OFFSET('Banking Instructions'!U100,0,11)," ",OFFSET('Banking Instructions'!U100,0,12)))</f>
        <v/>
      </c>
      <c r="I179" s="391" t="str">
        <f ca="1">IF(OFFSET('Banking Instructions'!AP100,0,-8)="","",OFFSET('Banking Instructions'!AP100,0,-8))</f>
        <v/>
      </c>
      <c r="J179" s="392" t="str">
        <f ca="1">IF(OFFSET('Banking Instructions'!AP100,0,-7)="","",OFFSET('Banking Instructions'!AP100,0,-7))</f>
        <v/>
      </c>
    </row>
    <row r="180" spans="1:10" ht="13.5" thickTop="1" x14ac:dyDescent="0.2">
      <c r="A180" s="400" t="str">
        <f ca="1">IF(OFFSET('Supplier Details'!J101,0,-1)="","",IF(OFFSET('Supplier Details'!J101,0,2)="","",OFFSET('Supplier Details'!J101,0,-1)))</f>
        <v/>
      </c>
      <c r="B180" s="398" t="str">
        <f ca="1">IF(OFFSET('Supplier Details'!E101,0,7)="",IF(OFFSET('Banking Instructions'!I101,0,2)="","",OFFSET('Banking Instructions'!I101,0,2)),OFFSET('Supplier Details'!E101,0,7))</f>
        <v/>
      </c>
      <c r="C180" s="587" t="str">
        <f ca="1">IF(OFFSET('Supplier Details'!X101,0,5)="",
          IF(OFFSET('Supplier Details'!X101,0,7)="","",OFFSET('Supplier Details'!X101,0,7)),
          IF(OFFSET('Supplier Details'!X101,0,7)="",OFFSET('Supplier Details'!X101,0,5),CONCATENATE(OFFSET('Supplier Details'!X101,0,5),", ",OFFSET('Supplier Details'!X101,0,7))))</f>
        <v/>
      </c>
      <c r="D180" s="588"/>
      <c r="E180" s="398" t="str">
        <f ca="1">IF(OFFSET('Supplier Details'!X101,0,4)="",IF(OFFSET('Banking Instructions'!N101,0,2)="","",OFFSET('Banking Instructions'!N101,0,2)),OFFSET('Supplier Details'!X101,0,4))</f>
        <v/>
      </c>
      <c r="F180" s="587" t="str">
        <f ca="1">IF(AND(OFFSET('Supplier Details'!AV101,0,-8)="",OFFSET('Supplier Details'!AV101,0,-5)="",OFFSET('Supplier Details'!X101,0,-4)=""),"",CONCATENATE(OFFSET('Supplier Details'!AV101,0,-9),OFFSET('Supplier Details'!AV101,0,-8)," - ",OFFSET('Supplier Details'!AV101,0,-5)," - ",OFFSET('Supplier Details'!X101,0,-4)))</f>
        <v/>
      </c>
      <c r="G180" s="589"/>
      <c r="H180" s="588"/>
      <c r="I180" s="587" t="str">
        <f ca="1">IF(OFFSET('Banking Instructions'!AP101,0,-5)="","",OFFSET('Banking Instructions'!AP101,0,-5))</f>
        <v/>
      </c>
      <c r="J180" s="590"/>
    </row>
    <row r="181" spans="1:10" x14ac:dyDescent="0.2">
      <c r="A181" s="401" t="str">
        <f ca="1">IF(OFFSET('Banking Instructions'!N101,0,3)="",IF(OFFSET('Supplier Details'!X101,0,-2)="","",OFFSET('Supplier Details'!X101,0,-2)),OFFSET('Banking Instructions'!N101,0,3))</f>
        <v/>
      </c>
      <c r="B181" s="401" t="str">
        <f ca="1">IF(OFFSET('Banking Instructions'!U101,0,8)="","",OFFSET('Banking Instructions'!U101,0,8))</f>
        <v/>
      </c>
      <c r="C181" s="401" t="str">
        <f ca="1">IF(OFFSET('Banking Instructions'!U101,0,7)="","",IF(OFFSET('Banking Instructions'!U101,0,7)="IBANISINCORRECT","",OFFSET('Banking Instructions'!U101,0,7)))</f>
        <v/>
      </c>
      <c r="D181" s="401" t="str">
        <f ca="1">IF(OFFSET('Banking Instructions'!U101,0,6)="","",OFFSET('Banking Instructions'!U101,0,6))</f>
        <v/>
      </c>
      <c r="E181" s="401" t="str">
        <f ca="1">IF(OFFSET('Banking Instructions'!U101,0,3)="","",OFFSET('Banking Instructions'!U101,0,3))</f>
        <v/>
      </c>
      <c r="F181" s="401" t="str">
        <f ca="1">IF(OFFSET('Banking Instructions'!U101,0,9)="","",OFFSET('Banking Instructions'!U101,0,9))</f>
        <v/>
      </c>
      <c r="G181" s="401" t="str">
        <f ca="1">IF(OFFSET('Banking Instructions'!U101,0,10)="","",OFFSET('Banking Instructions'!U101,0,10))</f>
        <v/>
      </c>
      <c r="H181" s="401" t="str">
        <f ca="1">IF(AND(OFFSET('Banking Instructions'!U101,0,11)="",OFFSET('Banking Instructions'!U101,0,12)=""),"",CONCATENATE(OFFSET('Banking Instructions'!U101,0,11)," ",OFFSET('Banking Instructions'!U101,0,12)))</f>
        <v/>
      </c>
      <c r="I181" s="401" t="str">
        <f ca="1">IF(OFFSET('Banking Instructions'!AP101,0,-8)="","",OFFSET('Banking Instructions'!AP101,0,-8))</f>
        <v/>
      </c>
      <c r="J181" s="402" t="str">
        <f ca="1">IF(OFFSET('Banking Instructions'!AP101,0,-7)="","",OFFSET('Banking Instructions'!AP101,0,-7))</f>
        <v/>
      </c>
    </row>
  </sheetData>
  <sheetProtection algorithmName="SHA-512" hashValue="hMFEMuAWFmeyoEgyC1Zf3a5qOT67NCNPfQY6SgTzkT1ncEiLKspy5E0gqReZdeuUb/AAcoavxnfp3EyyI9+jYQ==" saltValue="JXy4/UFydxAByuJDI1MXtg==" spinCount="100000" sheet="1" objects="1" scenarios="1" formatCells="0" formatColumns="0" formatRows="0"/>
  <mergeCells count="272">
    <mergeCell ref="C7:D7"/>
    <mergeCell ref="F7:H7"/>
    <mergeCell ref="I7:J7"/>
    <mergeCell ref="C9:D9"/>
    <mergeCell ref="F9:H9"/>
    <mergeCell ref="I9:J9"/>
    <mergeCell ref="A2:J2"/>
    <mergeCell ref="C3:D3"/>
    <mergeCell ref="F3:H3"/>
    <mergeCell ref="I3:J3"/>
    <mergeCell ref="C5:D5"/>
    <mergeCell ref="F5:H5"/>
    <mergeCell ref="I5:J5"/>
    <mergeCell ref="C15:D15"/>
    <mergeCell ref="F15:H15"/>
    <mergeCell ref="I15:J15"/>
    <mergeCell ref="C17:D17"/>
    <mergeCell ref="F17:H17"/>
    <mergeCell ref="I17:J17"/>
    <mergeCell ref="C11:D11"/>
    <mergeCell ref="F11:H11"/>
    <mergeCell ref="I11:J11"/>
    <mergeCell ref="C13:D13"/>
    <mergeCell ref="F13:H13"/>
    <mergeCell ref="I13:J13"/>
    <mergeCell ref="L24:S25"/>
    <mergeCell ref="A25:J25"/>
    <mergeCell ref="A26:A27"/>
    <mergeCell ref="B26:C27"/>
    <mergeCell ref="D26:F27"/>
    <mergeCell ref="G26:G27"/>
    <mergeCell ref="H26:J27"/>
    <mergeCell ref="C19:D19"/>
    <mergeCell ref="F19:H19"/>
    <mergeCell ref="I19:J19"/>
    <mergeCell ref="C21:D21"/>
    <mergeCell ref="F21:H21"/>
    <mergeCell ref="I21:J21"/>
    <mergeCell ref="C28:D28"/>
    <mergeCell ref="F28:H28"/>
    <mergeCell ref="I28:J28"/>
    <mergeCell ref="C30:D30"/>
    <mergeCell ref="F30:H30"/>
    <mergeCell ref="I30:J30"/>
    <mergeCell ref="C23:D23"/>
    <mergeCell ref="F23:H23"/>
    <mergeCell ref="I23:J23"/>
    <mergeCell ref="C36:D36"/>
    <mergeCell ref="F36:H36"/>
    <mergeCell ref="I36:J36"/>
    <mergeCell ref="C38:D38"/>
    <mergeCell ref="F38:H38"/>
    <mergeCell ref="I38:J38"/>
    <mergeCell ref="C32:D32"/>
    <mergeCell ref="F32:H32"/>
    <mergeCell ref="I32:J32"/>
    <mergeCell ref="C34:D34"/>
    <mergeCell ref="F34:H34"/>
    <mergeCell ref="I34:J34"/>
    <mergeCell ref="C44:D44"/>
    <mergeCell ref="F44:H44"/>
    <mergeCell ref="I44:J44"/>
    <mergeCell ref="C46:D46"/>
    <mergeCell ref="F46:H46"/>
    <mergeCell ref="I46:J46"/>
    <mergeCell ref="C40:D40"/>
    <mergeCell ref="F40:H40"/>
    <mergeCell ref="I40:J40"/>
    <mergeCell ref="C42:D42"/>
    <mergeCell ref="F42:H42"/>
    <mergeCell ref="I42:J42"/>
    <mergeCell ref="C52:D52"/>
    <mergeCell ref="F52:H52"/>
    <mergeCell ref="I52:J52"/>
    <mergeCell ref="C54:D54"/>
    <mergeCell ref="F54:H54"/>
    <mergeCell ref="I54:J54"/>
    <mergeCell ref="C48:D48"/>
    <mergeCell ref="F48:H48"/>
    <mergeCell ref="I48:J48"/>
    <mergeCell ref="C50:D50"/>
    <mergeCell ref="F50:H50"/>
    <mergeCell ref="I50:J50"/>
    <mergeCell ref="C60:D60"/>
    <mergeCell ref="F60:H60"/>
    <mergeCell ref="I60:J60"/>
    <mergeCell ref="C62:D62"/>
    <mergeCell ref="F62:H62"/>
    <mergeCell ref="I62:J62"/>
    <mergeCell ref="C56:D56"/>
    <mergeCell ref="F56:H56"/>
    <mergeCell ref="I56:J56"/>
    <mergeCell ref="C58:D58"/>
    <mergeCell ref="F58:H58"/>
    <mergeCell ref="I58:J58"/>
    <mergeCell ref="C68:D68"/>
    <mergeCell ref="F68:H68"/>
    <mergeCell ref="I68:J68"/>
    <mergeCell ref="C70:D70"/>
    <mergeCell ref="F70:H70"/>
    <mergeCell ref="I70:J70"/>
    <mergeCell ref="C64:D64"/>
    <mergeCell ref="F64:H64"/>
    <mergeCell ref="I64:J64"/>
    <mergeCell ref="C66:D66"/>
    <mergeCell ref="F66:H66"/>
    <mergeCell ref="I66:J66"/>
    <mergeCell ref="C76:D76"/>
    <mergeCell ref="F76:H76"/>
    <mergeCell ref="I76:J76"/>
    <mergeCell ref="C78:D78"/>
    <mergeCell ref="F78:H78"/>
    <mergeCell ref="I78:J78"/>
    <mergeCell ref="C72:D72"/>
    <mergeCell ref="F72:H72"/>
    <mergeCell ref="I72:J72"/>
    <mergeCell ref="C74:D74"/>
    <mergeCell ref="F74:H74"/>
    <mergeCell ref="I74:J74"/>
    <mergeCell ref="C84:D84"/>
    <mergeCell ref="F84:H84"/>
    <mergeCell ref="I84:J84"/>
    <mergeCell ref="C86:D86"/>
    <mergeCell ref="F86:H86"/>
    <mergeCell ref="I86:J86"/>
    <mergeCell ref="C80:D80"/>
    <mergeCell ref="F80:H80"/>
    <mergeCell ref="I80:J80"/>
    <mergeCell ref="C82:D82"/>
    <mergeCell ref="F82:H82"/>
    <mergeCell ref="I82:J82"/>
    <mergeCell ref="C92:D92"/>
    <mergeCell ref="F92:H92"/>
    <mergeCell ref="I92:J92"/>
    <mergeCell ref="C94:D94"/>
    <mergeCell ref="F94:H94"/>
    <mergeCell ref="I94:J94"/>
    <mergeCell ref="C88:D88"/>
    <mergeCell ref="F88:H88"/>
    <mergeCell ref="I88:J88"/>
    <mergeCell ref="C90:D90"/>
    <mergeCell ref="F90:H90"/>
    <mergeCell ref="I90:J90"/>
    <mergeCell ref="C100:D100"/>
    <mergeCell ref="F100:H100"/>
    <mergeCell ref="I100:J100"/>
    <mergeCell ref="C102:D102"/>
    <mergeCell ref="F102:H102"/>
    <mergeCell ref="I102:J102"/>
    <mergeCell ref="C96:D96"/>
    <mergeCell ref="F96:H96"/>
    <mergeCell ref="I96:J96"/>
    <mergeCell ref="C98:D98"/>
    <mergeCell ref="F98:H98"/>
    <mergeCell ref="I98:J98"/>
    <mergeCell ref="C108:D108"/>
    <mergeCell ref="F108:H108"/>
    <mergeCell ref="I108:J108"/>
    <mergeCell ref="C110:D110"/>
    <mergeCell ref="F110:H110"/>
    <mergeCell ref="I110:J110"/>
    <mergeCell ref="C104:D104"/>
    <mergeCell ref="F104:H104"/>
    <mergeCell ref="I104:J104"/>
    <mergeCell ref="C106:D106"/>
    <mergeCell ref="F106:H106"/>
    <mergeCell ref="I106:J106"/>
    <mergeCell ref="C116:D116"/>
    <mergeCell ref="F116:H116"/>
    <mergeCell ref="I116:J116"/>
    <mergeCell ref="C118:D118"/>
    <mergeCell ref="F118:H118"/>
    <mergeCell ref="I118:J118"/>
    <mergeCell ref="C112:D112"/>
    <mergeCell ref="F112:H112"/>
    <mergeCell ref="I112:J112"/>
    <mergeCell ref="C114:D114"/>
    <mergeCell ref="F114:H114"/>
    <mergeCell ref="I114:J114"/>
    <mergeCell ref="C124:D124"/>
    <mergeCell ref="F124:H124"/>
    <mergeCell ref="I124:J124"/>
    <mergeCell ref="C126:D126"/>
    <mergeCell ref="F126:H126"/>
    <mergeCell ref="I126:J126"/>
    <mergeCell ref="C120:D120"/>
    <mergeCell ref="F120:H120"/>
    <mergeCell ref="I120:J120"/>
    <mergeCell ref="C122:D122"/>
    <mergeCell ref="F122:H122"/>
    <mergeCell ref="I122:J122"/>
    <mergeCell ref="C132:D132"/>
    <mergeCell ref="F132:H132"/>
    <mergeCell ref="I132:J132"/>
    <mergeCell ref="C134:D134"/>
    <mergeCell ref="F134:H134"/>
    <mergeCell ref="I134:J134"/>
    <mergeCell ref="C128:D128"/>
    <mergeCell ref="F128:H128"/>
    <mergeCell ref="I128:J128"/>
    <mergeCell ref="C130:D130"/>
    <mergeCell ref="F130:H130"/>
    <mergeCell ref="I130:J130"/>
    <mergeCell ref="C140:D140"/>
    <mergeCell ref="F140:H140"/>
    <mergeCell ref="I140:J140"/>
    <mergeCell ref="C142:D142"/>
    <mergeCell ref="F142:H142"/>
    <mergeCell ref="I142:J142"/>
    <mergeCell ref="C136:D136"/>
    <mergeCell ref="F136:H136"/>
    <mergeCell ref="I136:J136"/>
    <mergeCell ref="C138:D138"/>
    <mergeCell ref="F138:H138"/>
    <mergeCell ref="I138:J138"/>
    <mergeCell ref="C148:D148"/>
    <mergeCell ref="F148:H148"/>
    <mergeCell ref="I148:J148"/>
    <mergeCell ref="C150:D150"/>
    <mergeCell ref="F150:H150"/>
    <mergeCell ref="I150:J150"/>
    <mergeCell ref="C144:D144"/>
    <mergeCell ref="F144:H144"/>
    <mergeCell ref="I144:J144"/>
    <mergeCell ref="C146:D146"/>
    <mergeCell ref="F146:H146"/>
    <mergeCell ref="I146:J146"/>
    <mergeCell ref="C156:D156"/>
    <mergeCell ref="F156:H156"/>
    <mergeCell ref="I156:J156"/>
    <mergeCell ref="C158:D158"/>
    <mergeCell ref="F158:H158"/>
    <mergeCell ref="I158:J158"/>
    <mergeCell ref="C152:D152"/>
    <mergeCell ref="F152:H152"/>
    <mergeCell ref="I152:J152"/>
    <mergeCell ref="C154:D154"/>
    <mergeCell ref="F154:H154"/>
    <mergeCell ref="I154:J154"/>
    <mergeCell ref="C164:D164"/>
    <mergeCell ref="F164:H164"/>
    <mergeCell ref="I164:J164"/>
    <mergeCell ref="C166:D166"/>
    <mergeCell ref="F166:H166"/>
    <mergeCell ref="I166:J166"/>
    <mergeCell ref="C160:D160"/>
    <mergeCell ref="F160:H160"/>
    <mergeCell ref="I160:J160"/>
    <mergeCell ref="C162:D162"/>
    <mergeCell ref="F162:H162"/>
    <mergeCell ref="I162:J162"/>
    <mergeCell ref="C172:D172"/>
    <mergeCell ref="F172:H172"/>
    <mergeCell ref="I172:J172"/>
    <mergeCell ref="C174:D174"/>
    <mergeCell ref="F174:H174"/>
    <mergeCell ref="I174:J174"/>
    <mergeCell ref="C168:D168"/>
    <mergeCell ref="F168:H168"/>
    <mergeCell ref="I168:J168"/>
    <mergeCell ref="C170:D170"/>
    <mergeCell ref="F170:H170"/>
    <mergeCell ref="I170:J170"/>
    <mergeCell ref="C180:D180"/>
    <mergeCell ref="F180:H180"/>
    <mergeCell ref="I180:J180"/>
    <mergeCell ref="C176:D176"/>
    <mergeCell ref="F176:H176"/>
    <mergeCell ref="I176:J176"/>
    <mergeCell ref="C178:D178"/>
    <mergeCell ref="F178:H178"/>
    <mergeCell ref="I178:J178"/>
  </mergeCells>
  <pageMargins left="0.25" right="0.25" top="0.75" bottom="0.75" header="0.3" footer="0.3"/>
  <pageSetup paperSize="9" scale="84" fitToHeight="0" orientation="landscape" r:id="rId1"/>
  <headerFooter differentFirst="1">
    <oddHeader>&amp;CFOOD AND AGRICULTURE ORGANIZATION OF THE UNITED NATIONS</oddHeader>
    <oddFooter>&amp;LNAME:&amp;CSIGNATURE:&amp;R&amp;P</oddFooter>
  </headerFooter>
  <rowBreaks count="1" manualBreakCount="1">
    <brk id="27"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 id="{A6960DA6-EEA0-4866-8F42-DD49747B7D30}">
            <xm:f>COUNTIF('Supplier Details'!$Z15:$Z101,"Yes")&gt;0</xm:f>
            <x14:dxf>
              <font>
                <color rgb="FFC00000"/>
              </font>
            </x14:dxf>
          </x14:cfRule>
          <xm:sqref>L2</xm:sqref>
        </x14:conditionalFormatting>
        <x14:conditionalFormatting xmlns:xm="http://schemas.microsoft.com/office/excel/2006/main">
          <x14:cfRule type="expression" priority="1" id="{D5B60DBE-C6FE-44D9-8C36-5D9571C91FC8}">
            <xm:f>IF(SUMPRODUCT(--('Banking Instructions'!AC15:AC101&lt;&gt;""))=0,FALSE,SUMPRODUCT(--('Banking Instructions'!K15:K101&lt;&gt;'Banking Instructions'!AC15:AC101))&gt;0)</xm:f>
            <x14:dxf>
              <font>
                <color theme="1"/>
              </font>
            </x14:dxf>
          </x14:cfRule>
          <xm:sqref>L3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2" tint="-9.9978637043366805E-2"/>
  </sheetPr>
  <dimension ref="A1:CB102"/>
  <sheetViews>
    <sheetView topLeftCell="F1" zoomScaleNormal="100" workbookViewId="0">
      <pane ySplit="10" topLeftCell="A11" activePane="bottomLeft" state="frozen"/>
      <selection activeCell="C4" sqref="C4:P7"/>
      <selection pane="bottomLeft" activeCell="K15" sqref="K15"/>
    </sheetView>
  </sheetViews>
  <sheetFormatPr defaultColWidth="9.140625" defaultRowHeight="12.75" x14ac:dyDescent="0.2"/>
  <cols>
    <col min="1" max="5" width="14.5703125" style="367" customWidth="1"/>
    <col min="6" max="6" width="12.85546875" style="13" customWidth="1"/>
    <col min="7" max="9" width="11.42578125" style="223" customWidth="1"/>
    <col min="10" max="10" width="40.5703125" style="368" customWidth="1"/>
    <col min="11" max="11" width="14" style="223" customWidth="1"/>
    <col min="12" max="12" width="13.85546875" style="368" customWidth="1"/>
    <col min="13" max="13" width="1.140625" style="210" customWidth="1"/>
    <col min="14" max="14" width="10.42578125" style="223" customWidth="1"/>
    <col min="15" max="15" width="11.85546875" style="370" customWidth="1"/>
    <col min="16" max="16" width="12.5703125" style="223" customWidth="1"/>
    <col min="17" max="17" width="13.85546875" style="367" customWidth="1"/>
    <col min="18" max="19" width="1.140625" style="411" customWidth="1"/>
    <col min="20" max="20" width="35.85546875" style="221" customWidth="1"/>
    <col min="21" max="21" width="24.5703125" style="221" customWidth="1"/>
    <col min="22" max="22" width="37.42578125" style="367" customWidth="1"/>
    <col min="23" max="23" width="1.140625" style="223" customWidth="1"/>
    <col min="24" max="26" width="1.140625" style="367" customWidth="1"/>
    <col min="27" max="27" width="1.140625" style="223" customWidth="1"/>
    <col min="28" max="28" width="9.42578125" style="223" customWidth="1"/>
    <col min="29" max="29" width="9.5703125" style="371" customWidth="1"/>
    <col min="30" max="30" width="18.42578125" style="372" customWidth="1"/>
    <col min="31" max="31" width="5.42578125" style="367" customWidth="1"/>
    <col min="32" max="32" width="20.5703125" style="367" customWidth="1"/>
    <col min="33" max="33" width="12.85546875" style="367" customWidth="1"/>
    <col min="34" max="34" width="12.42578125" style="367" customWidth="1"/>
    <col min="35" max="35" width="9.85546875" style="371" customWidth="1"/>
    <col min="36" max="36" width="9.85546875" style="223" customWidth="1"/>
    <col min="37" max="37" width="12.5703125" style="223" customWidth="1"/>
    <col min="38" max="38" width="6.42578125" style="223" customWidth="1"/>
    <col min="39" max="40" width="13.85546875" style="367" customWidth="1"/>
    <col min="41" max="41" width="10.85546875" style="367" customWidth="1"/>
    <col min="42" max="42" width="1.140625" style="210" customWidth="1"/>
    <col min="43" max="43" width="11.42578125" style="223" customWidth="1"/>
    <col min="44" max="44" width="11.42578125" style="370" customWidth="1"/>
    <col min="45" max="45" width="13.5703125" style="367" customWidth="1"/>
    <col min="46" max="46" width="30.5703125" style="367" customWidth="1"/>
    <col min="47" max="47" width="20.5703125" style="367" customWidth="1"/>
    <col min="48" max="48" width="1.140625" style="210" customWidth="1"/>
    <col min="49" max="50" width="13.85546875" style="367" customWidth="1"/>
    <col min="51" max="51" width="25.5703125" style="367" customWidth="1"/>
    <col min="52" max="53" width="10.5703125" style="367" customWidth="1"/>
    <col min="54" max="54" width="25.5703125" style="367" customWidth="1"/>
    <col min="55" max="55" width="13.85546875" style="367" customWidth="1"/>
    <col min="56" max="56" width="7.85546875" style="367" customWidth="1"/>
    <col min="57" max="57" width="25.5703125" style="367" customWidth="1"/>
    <col min="58" max="61" width="13.85546875" style="367" customWidth="1"/>
    <col min="62" max="62" width="10.42578125" style="367" customWidth="1"/>
    <col min="63" max="65" width="13.85546875" style="367" customWidth="1"/>
    <col min="66" max="66" width="12.5703125" style="367" customWidth="1"/>
    <col min="67" max="67" width="1.140625" style="210" customWidth="1"/>
    <col min="68" max="69" width="14.5703125" style="367" customWidth="1"/>
    <col min="70" max="70" width="11" style="367" customWidth="1"/>
    <col min="71" max="71" width="9.85546875" style="367" customWidth="1"/>
    <col min="72" max="72" width="11.42578125" style="367" customWidth="1"/>
    <col min="73" max="73" width="11.5703125" style="367" customWidth="1"/>
    <col min="74" max="74" width="8.85546875" style="367" customWidth="1"/>
    <col min="75" max="75" width="10.5703125" style="367" customWidth="1"/>
    <col min="76" max="76" width="1.140625" style="210" customWidth="1"/>
    <col min="77" max="77" width="6.42578125" style="367" customWidth="1"/>
    <col min="78" max="79" width="12.42578125" style="367" customWidth="1"/>
    <col min="80" max="16384" width="9.140625" style="218"/>
  </cols>
  <sheetData>
    <row r="1" spans="1:80" ht="12.75" customHeight="1" x14ac:dyDescent="0.2">
      <c r="A1" s="210"/>
      <c r="B1" s="210"/>
      <c r="C1" s="210"/>
      <c r="D1" s="14"/>
      <c r="E1" s="210"/>
      <c r="F1" s="14"/>
      <c r="G1" s="20"/>
      <c r="H1" s="20"/>
      <c r="I1" s="20"/>
      <c r="J1" s="211"/>
      <c r="K1" s="20"/>
      <c r="L1" s="211"/>
      <c r="N1" s="20"/>
      <c r="O1" s="213"/>
      <c r="P1" s="20"/>
      <c r="Q1" s="210"/>
      <c r="R1" s="214"/>
      <c r="S1" s="214"/>
      <c r="T1" s="214"/>
      <c r="U1" s="214"/>
      <c r="V1" s="210"/>
      <c r="W1" s="20"/>
      <c r="X1" s="210"/>
      <c r="Y1" s="210"/>
      <c r="Z1" s="210"/>
      <c r="AA1" s="20"/>
      <c r="AB1" s="20"/>
      <c r="AC1" s="215"/>
      <c r="AD1" s="210"/>
      <c r="AE1" s="210"/>
      <c r="AF1" s="210"/>
      <c r="AG1" s="210"/>
      <c r="AH1" s="210"/>
      <c r="AI1" s="215"/>
      <c r="AJ1" s="20"/>
      <c r="AK1" s="20"/>
      <c r="AL1" s="20"/>
      <c r="AM1" s="210"/>
      <c r="AN1" s="210"/>
      <c r="AO1" s="210"/>
      <c r="AQ1" s="20"/>
      <c r="AR1" s="213"/>
      <c r="AS1" s="210"/>
      <c r="AT1" s="210"/>
      <c r="AU1" s="210"/>
      <c r="AW1" s="210"/>
      <c r="AX1" s="210"/>
      <c r="AY1" s="210"/>
      <c r="AZ1" s="210"/>
      <c r="BA1" s="210"/>
      <c r="BB1" s="210"/>
      <c r="BC1" s="210"/>
      <c r="BD1" s="210"/>
      <c r="BE1" s="210"/>
      <c r="BF1" s="210"/>
      <c r="BG1" s="210"/>
      <c r="BH1" s="210"/>
      <c r="BI1" s="210"/>
      <c r="BJ1" s="210"/>
      <c r="BK1" s="210"/>
      <c r="BL1" s="210"/>
      <c r="BM1" s="210"/>
      <c r="BN1" s="210"/>
      <c r="BP1" s="210"/>
      <c r="BQ1" s="210"/>
      <c r="BR1" s="210"/>
      <c r="BS1" s="210"/>
      <c r="BT1" s="210"/>
      <c r="BU1" s="210"/>
      <c r="BV1" s="210"/>
      <c r="BW1" s="210"/>
      <c r="BY1" s="210"/>
      <c r="BZ1" s="210"/>
      <c r="CA1" s="210"/>
    </row>
    <row r="2" spans="1:80" ht="12.75" customHeight="1" x14ac:dyDescent="0.2">
      <c r="A2" s="210"/>
      <c r="B2" s="210"/>
      <c r="C2" s="210"/>
      <c r="D2" s="14"/>
      <c r="E2" s="210"/>
      <c r="F2" s="14"/>
      <c r="G2" s="20"/>
      <c r="H2" s="20"/>
      <c r="I2" s="20"/>
      <c r="J2" s="211"/>
      <c r="K2" s="20"/>
      <c r="L2" s="211"/>
      <c r="N2" s="20"/>
      <c r="O2" s="213"/>
      <c r="P2" s="20"/>
      <c r="Q2" s="210"/>
      <c r="R2" s="214"/>
      <c r="S2" s="214"/>
      <c r="T2" s="214"/>
      <c r="U2" s="214"/>
      <c r="V2" s="210"/>
      <c r="W2" s="20"/>
      <c r="X2" s="210"/>
      <c r="Y2" s="210"/>
      <c r="Z2" s="210"/>
      <c r="AA2" s="20"/>
      <c r="AB2" s="20"/>
      <c r="AC2" s="215"/>
      <c r="AD2" s="210"/>
      <c r="AE2" s="210"/>
      <c r="AF2" s="210"/>
      <c r="AG2" s="210"/>
      <c r="AH2" s="210"/>
      <c r="AI2" s="215"/>
      <c r="AJ2" s="20"/>
      <c r="AK2" s="20"/>
      <c r="AL2" s="20"/>
      <c r="AM2" s="210"/>
      <c r="AN2" s="210"/>
      <c r="AO2" s="210"/>
      <c r="AQ2" s="20"/>
      <c r="AR2" s="213"/>
      <c r="AS2" s="210"/>
      <c r="AT2" s="210"/>
      <c r="AU2" s="210"/>
      <c r="AW2" s="210"/>
      <c r="AX2" s="210"/>
      <c r="AY2" s="210"/>
      <c r="AZ2" s="210"/>
      <c r="BA2" s="210"/>
      <c r="BB2" s="210"/>
      <c r="BC2" s="210"/>
      <c r="BD2" s="210"/>
      <c r="BE2" s="210"/>
      <c r="BF2" s="210"/>
      <c r="BG2" s="210"/>
      <c r="BH2" s="210"/>
      <c r="BI2" s="210"/>
      <c r="BJ2" s="210"/>
      <c r="BK2" s="210"/>
      <c r="BL2" s="210"/>
      <c r="BM2" s="210"/>
      <c r="BN2" s="210"/>
      <c r="BP2" s="210"/>
      <c r="BQ2" s="210"/>
      <c r="BR2" s="210"/>
      <c r="BS2" s="210"/>
      <c r="BT2" s="210"/>
      <c r="BU2" s="210"/>
      <c r="BV2" s="210"/>
      <c r="BW2" s="210"/>
      <c r="BY2" s="210"/>
      <c r="BZ2" s="210"/>
      <c r="CA2" s="210"/>
    </row>
    <row r="3" spans="1:80" ht="24" customHeight="1" x14ac:dyDescent="0.2">
      <c r="A3" s="210"/>
      <c r="B3" s="210"/>
      <c r="C3" s="210"/>
      <c r="D3" s="210"/>
      <c r="E3" s="210"/>
      <c r="G3" s="20"/>
      <c r="H3" s="20"/>
      <c r="I3" s="20"/>
      <c r="J3" s="211"/>
      <c r="K3" s="405"/>
      <c r="L3" s="211"/>
      <c r="N3" s="20"/>
      <c r="O3" s="213"/>
      <c r="P3" s="20"/>
      <c r="Q3" s="26" t="s">
        <v>18</v>
      </c>
      <c r="R3" s="214"/>
      <c r="S3" s="214"/>
      <c r="T3" s="214"/>
      <c r="V3" s="222" t="s">
        <v>221</v>
      </c>
      <c r="W3" s="20"/>
      <c r="X3" s="210"/>
      <c r="Y3" s="210"/>
      <c r="Z3" s="210"/>
      <c r="AA3" s="31"/>
      <c r="AC3" s="215"/>
      <c r="AD3" s="210"/>
      <c r="AE3" s="406" t="s">
        <v>223</v>
      </c>
      <c r="AF3" s="210"/>
      <c r="AG3" s="210"/>
      <c r="AH3" s="210"/>
      <c r="AI3" s="215"/>
      <c r="AJ3" s="20"/>
      <c r="AK3" s="20"/>
      <c r="AL3" s="20"/>
      <c r="AM3" s="210"/>
      <c r="AN3" s="210"/>
      <c r="AO3" s="210"/>
      <c r="AQ3" s="20"/>
      <c r="AR3" s="213"/>
      <c r="AS3" s="210"/>
      <c r="AT3" s="210"/>
      <c r="AU3" s="210"/>
      <c r="AW3" s="210"/>
      <c r="AX3" s="225" t="s">
        <v>225</v>
      </c>
      <c r="AY3" s="210"/>
      <c r="AZ3" s="210"/>
      <c r="BA3" s="210"/>
      <c r="BB3" s="210"/>
      <c r="BC3" s="210"/>
      <c r="BD3" s="210"/>
      <c r="BE3" s="210"/>
      <c r="BF3" s="210"/>
      <c r="BG3" s="210"/>
      <c r="BH3" s="210"/>
      <c r="BI3" s="210"/>
      <c r="BJ3" s="210"/>
      <c r="BK3" s="210"/>
      <c r="BL3" s="210"/>
      <c r="BM3" s="210"/>
      <c r="BN3" s="210"/>
      <c r="BP3" s="210"/>
      <c r="BQ3" s="210"/>
      <c r="BR3" s="210"/>
      <c r="BS3" s="210"/>
      <c r="BT3" s="210"/>
      <c r="BU3" s="210"/>
      <c r="BV3" s="210"/>
      <c r="BW3" s="210"/>
      <c r="BY3" s="210"/>
      <c r="BZ3" s="210"/>
      <c r="CA3" s="210"/>
    </row>
    <row r="4" spans="1:80" ht="12.75" customHeight="1" x14ac:dyDescent="0.2">
      <c r="A4" s="210"/>
      <c r="B4" s="210"/>
      <c r="C4" s="210"/>
      <c r="D4" s="210"/>
      <c r="E4" s="210"/>
      <c r="G4" s="20"/>
      <c r="H4" s="20"/>
      <c r="I4" s="20"/>
      <c r="J4" s="211"/>
      <c r="K4" s="20"/>
      <c r="L4" s="211"/>
      <c r="N4" s="20"/>
      <c r="O4" s="213"/>
      <c r="P4" s="20"/>
      <c r="Q4" s="226"/>
      <c r="R4" s="214"/>
      <c r="S4" s="214"/>
      <c r="T4" s="214"/>
      <c r="U4" s="214"/>
      <c r="V4" s="227" t="s">
        <v>226</v>
      </c>
      <c r="W4" s="20"/>
      <c r="X4" s="210"/>
      <c r="Y4" s="210"/>
      <c r="Z4" s="210"/>
      <c r="AA4" s="20"/>
      <c r="AB4" s="20"/>
      <c r="AC4" s="215"/>
      <c r="AD4" s="210"/>
      <c r="AE4" s="210"/>
      <c r="AF4" s="210"/>
      <c r="AG4" s="210"/>
      <c r="AH4" s="210"/>
      <c r="AI4" s="215"/>
      <c r="AJ4" s="20"/>
      <c r="AK4" s="20"/>
      <c r="AL4" s="20"/>
      <c r="AM4" s="210" t="s">
        <v>231</v>
      </c>
      <c r="AN4" s="210"/>
      <c r="AO4" s="210"/>
      <c r="AQ4" s="20"/>
      <c r="AR4" s="213"/>
      <c r="AS4" s="210"/>
      <c r="AT4" s="210"/>
      <c r="AU4" s="210"/>
      <c r="AW4" s="228"/>
      <c r="AX4" s="210"/>
      <c r="AY4" s="229"/>
      <c r="AZ4" s="229"/>
      <c r="BA4" s="210"/>
      <c r="BB4" s="210"/>
      <c r="BC4" s="210"/>
      <c r="BD4" s="210"/>
      <c r="BE4" s="210"/>
      <c r="BF4" s="210"/>
      <c r="BG4" s="210"/>
      <c r="BH4" s="210"/>
      <c r="BI4" s="210"/>
      <c r="BJ4" s="229"/>
      <c r="BK4" s="210"/>
      <c r="BL4" s="210"/>
      <c r="BM4" s="229"/>
      <c r="BN4" s="231"/>
      <c r="BP4" s="210"/>
      <c r="BQ4" s="210"/>
      <c r="BR4" s="210"/>
      <c r="BS4" s="210"/>
      <c r="BT4" s="210"/>
      <c r="BU4" s="210"/>
      <c r="BV4" s="210"/>
      <c r="BW4" s="210"/>
      <c r="BY4" s="210"/>
      <c r="BZ4" s="210"/>
      <c r="CA4" s="210"/>
    </row>
    <row r="5" spans="1:80" ht="12.75" customHeight="1" x14ac:dyDescent="0.2">
      <c r="A5" s="210"/>
      <c r="B5" s="210"/>
      <c r="C5" s="210"/>
      <c r="D5" s="210"/>
      <c r="E5" s="210"/>
      <c r="G5" s="20"/>
      <c r="H5" s="20"/>
      <c r="I5" s="20"/>
      <c r="J5" s="211"/>
      <c r="K5" s="20" t="s">
        <v>388</v>
      </c>
      <c r="L5" s="211"/>
      <c r="N5" s="20"/>
      <c r="O5" s="213"/>
      <c r="P5" s="20"/>
      <c r="Q5" s="226"/>
      <c r="R5" s="214"/>
      <c r="S5" s="214"/>
      <c r="T5" s="214"/>
      <c r="U5" s="214"/>
      <c r="V5" s="227" t="s">
        <v>389</v>
      </c>
      <c r="W5" s="20"/>
      <c r="X5" s="210"/>
      <c r="Y5" s="210"/>
      <c r="Z5" s="210"/>
      <c r="AA5" s="20"/>
      <c r="AB5" s="20"/>
      <c r="AC5" s="215"/>
      <c r="AD5" s="232"/>
      <c r="AE5" s="210"/>
      <c r="AF5" s="210"/>
      <c r="AG5" s="210"/>
      <c r="AH5" s="210"/>
      <c r="AI5" s="215"/>
      <c r="AJ5" s="20"/>
      <c r="AK5" s="20" t="s">
        <v>21</v>
      </c>
      <c r="AL5" s="20"/>
      <c r="AM5" s="210" t="s">
        <v>236</v>
      </c>
      <c r="AN5" s="210"/>
      <c r="AO5" s="210"/>
      <c r="AQ5" s="20"/>
      <c r="AR5" s="213"/>
      <c r="AS5" s="210"/>
      <c r="AT5" s="210"/>
      <c r="AU5" s="210"/>
      <c r="AW5" s="228" t="s">
        <v>390</v>
      </c>
      <c r="AX5" s="210"/>
      <c r="AY5" s="229"/>
      <c r="AZ5" s="229"/>
      <c r="BA5" s="210"/>
      <c r="BB5" s="210"/>
      <c r="BC5" s="210"/>
      <c r="BD5" s="210"/>
      <c r="BE5" s="210"/>
      <c r="BF5" s="210"/>
      <c r="BG5" s="210"/>
      <c r="BH5" s="210"/>
      <c r="BI5" s="210"/>
      <c r="BJ5" s="230"/>
      <c r="BK5" s="210"/>
      <c r="BL5" s="210"/>
      <c r="BM5" s="230"/>
      <c r="BN5" s="233" t="s">
        <v>233</v>
      </c>
      <c r="BP5" s="210"/>
      <c r="BQ5" s="210"/>
      <c r="BR5" s="210"/>
      <c r="BS5" s="210"/>
      <c r="BT5" s="210"/>
      <c r="BU5" s="210"/>
      <c r="BV5" s="210"/>
      <c r="BW5" s="210"/>
      <c r="BY5" s="210"/>
      <c r="BZ5" s="210"/>
      <c r="CA5" s="210"/>
    </row>
    <row r="6" spans="1:80" ht="12.75" customHeight="1" x14ac:dyDescent="0.2">
      <c r="A6" s="210"/>
      <c r="B6" s="210"/>
      <c r="C6" s="210"/>
      <c r="D6" s="210"/>
      <c r="E6" s="210"/>
      <c r="G6" s="20"/>
      <c r="H6" s="20"/>
      <c r="I6" s="20"/>
      <c r="J6" s="211"/>
      <c r="K6" s="20"/>
      <c r="L6" s="211"/>
      <c r="N6" s="20"/>
      <c r="O6" s="213"/>
      <c r="P6" s="20"/>
      <c r="Q6" s="219"/>
      <c r="R6" s="214"/>
      <c r="S6" s="214"/>
      <c r="T6" s="214"/>
      <c r="V6" s="210"/>
      <c r="W6" s="20"/>
      <c r="X6" s="210"/>
      <c r="Y6" s="210"/>
      <c r="Z6" s="210"/>
      <c r="AA6" s="31"/>
      <c r="AB6" s="20"/>
      <c r="AC6" s="215"/>
      <c r="AD6" s="210"/>
      <c r="AE6" s="210"/>
      <c r="AF6" s="210"/>
      <c r="AG6" s="210"/>
      <c r="AH6" s="220"/>
      <c r="AI6" s="215"/>
      <c r="AJ6" s="20"/>
      <c r="AK6" s="20"/>
      <c r="AL6" s="20"/>
      <c r="AM6" s="210"/>
      <c r="AN6" s="210"/>
      <c r="AO6" s="210"/>
      <c r="AQ6" s="20"/>
      <c r="AR6" s="213"/>
      <c r="AS6" s="210"/>
      <c r="AT6" s="210"/>
      <c r="AU6" s="210"/>
      <c r="AW6" s="228"/>
      <c r="AX6" s="210"/>
      <c r="AY6" s="229"/>
      <c r="AZ6" s="229"/>
      <c r="BA6" s="210"/>
      <c r="BB6" s="210"/>
      <c r="BC6" s="210"/>
      <c r="BD6" s="210"/>
      <c r="BE6" s="210"/>
      <c r="BF6" s="210"/>
      <c r="BG6" s="210"/>
      <c r="BH6" s="210"/>
      <c r="BI6" s="210"/>
      <c r="BJ6" s="229"/>
      <c r="BK6" s="210"/>
      <c r="BL6" s="210"/>
      <c r="BM6" s="229"/>
      <c r="BN6" s="231"/>
      <c r="BP6" s="210"/>
      <c r="BQ6" s="210"/>
      <c r="BR6" s="210"/>
      <c r="BS6" s="210"/>
      <c r="BT6" s="210"/>
      <c r="BU6" s="210"/>
      <c r="BV6" s="210"/>
      <c r="BW6" s="210"/>
      <c r="BY6" s="210"/>
      <c r="BZ6" s="210"/>
      <c r="CA6" s="210"/>
    </row>
    <row r="7" spans="1:80" ht="12.75" customHeight="1" x14ac:dyDescent="0.2">
      <c r="A7" s="235"/>
      <c r="B7" s="235"/>
      <c r="C7" s="235"/>
      <c r="D7" s="235"/>
      <c r="E7" s="235"/>
      <c r="G7" s="19"/>
      <c r="H7" s="19"/>
      <c r="I7" s="19"/>
      <c r="J7" s="236"/>
      <c r="K7" s="19"/>
      <c r="L7" s="236"/>
      <c r="N7" s="19"/>
      <c r="O7" s="237"/>
      <c r="P7" s="19"/>
      <c r="Q7" s="235"/>
      <c r="R7" s="214"/>
      <c r="S7" s="214"/>
      <c r="T7" s="214"/>
      <c r="U7" s="214"/>
      <c r="V7" s="235"/>
      <c r="W7" s="20"/>
      <c r="X7" s="235"/>
      <c r="Y7" s="240"/>
      <c r="Z7" s="235"/>
      <c r="AA7" s="19"/>
      <c r="AB7" s="19"/>
      <c r="AC7" s="241"/>
      <c r="AD7" s="241"/>
      <c r="AE7" s="235"/>
      <c r="AF7" s="580" t="s">
        <v>391</v>
      </c>
      <c r="AG7" s="580"/>
      <c r="AH7" s="580"/>
      <c r="AI7" s="241"/>
      <c r="AJ7" s="19"/>
      <c r="AK7" s="242">
        <f ca="1">TODAY()</f>
        <v>44153</v>
      </c>
      <c r="AL7" s="19"/>
      <c r="AM7" s="235"/>
      <c r="AN7" s="235"/>
      <c r="AO7" s="235"/>
      <c r="AQ7" s="19"/>
      <c r="AR7" s="237"/>
      <c r="AS7" s="235"/>
      <c r="AT7" s="235"/>
      <c r="AU7" s="235"/>
      <c r="AW7" s="581" t="s">
        <v>240</v>
      </c>
      <c r="AX7" s="582"/>
      <c r="AY7" s="582"/>
      <c r="AZ7" s="583"/>
      <c r="BA7" s="584" t="s">
        <v>241</v>
      </c>
      <c r="BB7" s="585"/>
      <c r="BC7" s="585"/>
      <c r="BD7" s="585"/>
      <c r="BE7" s="585"/>
      <c r="BF7" s="585"/>
      <c r="BG7" s="585"/>
      <c r="BH7" s="585"/>
      <c r="BI7" s="585"/>
      <c r="BJ7" s="585"/>
      <c r="BK7" s="585"/>
      <c r="BL7" s="585"/>
      <c r="BM7" s="585"/>
      <c r="BN7" s="586"/>
      <c r="BP7" s="235"/>
      <c r="BQ7" s="235"/>
      <c r="BR7" s="235"/>
      <c r="BS7" s="235"/>
      <c r="BT7" s="235"/>
      <c r="BU7" s="235"/>
      <c r="BV7" s="235"/>
      <c r="BW7" s="235"/>
      <c r="BY7" s="235"/>
      <c r="BZ7" s="235"/>
      <c r="CA7" s="235"/>
    </row>
    <row r="8" spans="1:80" s="256" customFormat="1" x14ac:dyDescent="0.2">
      <c r="A8" s="243" t="s">
        <v>26</v>
      </c>
      <c r="B8" s="243"/>
      <c r="C8" s="243"/>
      <c r="D8" s="243"/>
      <c r="E8" s="244"/>
      <c r="F8" s="38" t="s">
        <v>28</v>
      </c>
      <c r="G8" s="38"/>
      <c r="H8" s="38" t="s">
        <v>29</v>
      </c>
      <c r="I8" s="38"/>
      <c r="J8" s="245"/>
      <c r="K8" s="38"/>
      <c r="L8" s="245"/>
      <c r="M8" s="210"/>
      <c r="N8" s="407" t="s">
        <v>392</v>
      </c>
      <c r="O8" s="248"/>
      <c r="P8" s="38"/>
      <c r="Q8" s="249"/>
      <c r="R8" s="250"/>
      <c r="S8" s="250"/>
      <c r="T8" s="250"/>
      <c r="U8" s="250"/>
      <c r="V8" s="249"/>
      <c r="W8" s="38"/>
      <c r="X8" s="38"/>
      <c r="Y8" s="38"/>
      <c r="Z8" s="38"/>
      <c r="AA8" s="38"/>
      <c r="AB8" s="38"/>
      <c r="AC8" s="251"/>
      <c r="AD8" s="252"/>
      <c r="AE8" s="249"/>
      <c r="AF8" s="249"/>
      <c r="AG8" s="249"/>
      <c r="AH8" s="249"/>
      <c r="AI8" s="251"/>
      <c r="AJ8" s="38"/>
      <c r="AK8" s="38"/>
      <c r="AL8" s="38"/>
      <c r="AM8" s="407" t="s">
        <v>393</v>
      </c>
      <c r="AN8" s="249"/>
      <c r="AO8" s="249"/>
      <c r="AP8" s="210"/>
      <c r="AQ8" s="407" t="s">
        <v>394</v>
      </c>
      <c r="AR8" s="248"/>
      <c r="AS8" s="249"/>
      <c r="AT8" s="249"/>
      <c r="AU8" s="249"/>
      <c r="AV8" s="210"/>
      <c r="AW8" s="249"/>
      <c r="AX8" s="249"/>
      <c r="AY8" s="249"/>
      <c r="AZ8" s="249"/>
      <c r="BA8" s="249"/>
      <c r="BB8" s="249"/>
      <c r="BC8" s="249"/>
      <c r="BD8" s="249"/>
      <c r="BE8" s="249"/>
      <c r="BF8" s="249"/>
      <c r="BG8" s="249"/>
      <c r="BH8" s="249"/>
      <c r="BI8" s="249"/>
      <c r="BJ8" s="254"/>
      <c r="BK8" s="249"/>
      <c r="BL8" s="249"/>
      <c r="BM8" s="249"/>
      <c r="BN8" s="249"/>
      <c r="BO8" s="210"/>
      <c r="BP8" s="243" t="s">
        <v>31</v>
      </c>
      <c r="BQ8" s="243"/>
      <c r="BR8" s="249"/>
      <c r="BS8" s="249"/>
      <c r="BT8" s="249"/>
      <c r="BU8" s="249"/>
      <c r="BV8" s="249"/>
      <c r="BW8" s="249"/>
      <c r="BX8" s="210"/>
      <c r="BY8" s="249"/>
      <c r="BZ8" s="249"/>
      <c r="CA8" s="249"/>
    </row>
    <row r="9" spans="1:80" s="269" customFormat="1" ht="41.25" customHeight="1" x14ac:dyDescent="0.2">
      <c r="A9" s="21" t="s">
        <v>33</v>
      </c>
      <c r="B9" s="21" t="s">
        <v>34</v>
      </c>
      <c r="C9" s="21" t="s">
        <v>35</v>
      </c>
      <c r="D9" s="21" t="s">
        <v>395</v>
      </c>
      <c r="E9" s="21" t="s">
        <v>396</v>
      </c>
      <c r="F9" s="45" t="s">
        <v>40</v>
      </c>
      <c r="G9" s="46" t="s">
        <v>37</v>
      </c>
      <c r="H9" s="47" t="s">
        <v>42</v>
      </c>
      <c r="I9" s="21" t="s">
        <v>43</v>
      </c>
      <c r="J9" s="46" t="s">
        <v>44</v>
      </c>
      <c r="K9" s="46" t="s">
        <v>45</v>
      </c>
      <c r="L9" s="46" t="s">
        <v>54</v>
      </c>
      <c r="M9" s="258"/>
      <c r="N9" s="408" t="s">
        <v>397</v>
      </c>
      <c r="O9" s="259" t="s">
        <v>398</v>
      </c>
      <c r="P9" s="51" t="s">
        <v>399</v>
      </c>
      <c r="Q9" s="46" t="s">
        <v>400</v>
      </c>
      <c r="R9" s="46"/>
      <c r="S9" s="46"/>
      <c r="T9" s="48" t="s">
        <v>401</v>
      </c>
      <c r="U9" s="48" t="s">
        <v>402</v>
      </c>
      <c r="V9" s="46" t="s">
        <v>403</v>
      </c>
      <c r="W9" s="46" t="s">
        <v>256</v>
      </c>
      <c r="X9" s="260" t="s">
        <v>404</v>
      </c>
      <c r="Y9" s="46" t="s">
        <v>405</v>
      </c>
      <c r="Z9" s="46" t="s">
        <v>259</v>
      </c>
      <c r="AA9" s="46" t="s">
        <v>406</v>
      </c>
      <c r="AB9" s="46" t="s">
        <v>407</v>
      </c>
      <c r="AC9" s="49" t="s">
        <v>408</v>
      </c>
      <c r="AD9" s="49" t="s">
        <v>409</v>
      </c>
      <c r="AE9" s="49" t="s">
        <v>410</v>
      </c>
      <c r="AF9" s="49" t="s">
        <v>411</v>
      </c>
      <c r="AG9" s="49" t="s">
        <v>412</v>
      </c>
      <c r="AH9" s="49" t="s">
        <v>413</v>
      </c>
      <c r="AI9" s="261" t="s">
        <v>414</v>
      </c>
      <c r="AJ9" s="48" t="s">
        <v>415</v>
      </c>
      <c r="AK9" s="48" t="s">
        <v>416</v>
      </c>
      <c r="AL9" s="261" t="s">
        <v>417</v>
      </c>
      <c r="AM9" s="48" t="s">
        <v>418</v>
      </c>
      <c r="AN9" s="48" t="s">
        <v>419</v>
      </c>
      <c r="AO9" s="261" t="s">
        <v>420</v>
      </c>
      <c r="AP9" s="258"/>
      <c r="AQ9" s="51" t="s">
        <v>421</v>
      </c>
      <c r="AR9" s="259" t="s">
        <v>422</v>
      </c>
      <c r="AS9" s="48" t="s">
        <v>423</v>
      </c>
      <c r="AT9" s="48" t="s">
        <v>424</v>
      </c>
      <c r="AU9" s="48" t="s">
        <v>425</v>
      </c>
      <c r="AV9" s="258"/>
      <c r="AW9" s="58" t="s">
        <v>426</v>
      </c>
      <c r="AX9" s="58" t="s">
        <v>427</v>
      </c>
      <c r="AY9" s="48" t="s">
        <v>428</v>
      </c>
      <c r="AZ9" s="409" t="s">
        <v>429</v>
      </c>
      <c r="BA9" s="410" t="s">
        <v>430</v>
      </c>
      <c r="BB9" s="265" t="s">
        <v>431</v>
      </c>
      <c r="BC9" s="265" t="s">
        <v>432</v>
      </c>
      <c r="BD9" s="409" t="s">
        <v>433</v>
      </c>
      <c r="BE9" s="48" t="s">
        <v>434</v>
      </c>
      <c r="BF9" s="48" t="s">
        <v>435</v>
      </c>
      <c r="BG9" s="48" t="s">
        <v>436</v>
      </c>
      <c r="BH9" s="48" t="s">
        <v>437</v>
      </c>
      <c r="BI9" s="48" t="s">
        <v>438</v>
      </c>
      <c r="BJ9" s="409" t="s">
        <v>439</v>
      </c>
      <c r="BK9" s="58" t="s">
        <v>440</v>
      </c>
      <c r="BL9" s="58" t="s">
        <v>441</v>
      </c>
      <c r="BM9" s="262" t="s">
        <v>442</v>
      </c>
      <c r="BN9" s="262" t="s">
        <v>443</v>
      </c>
      <c r="BO9" s="258"/>
      <c r="BP9" s="43" t="s">
        <v>101</v>
      </c>
      <c r="BQ9" s="43" t="s">
        <v>102</v>
      </c>
      <c r="BR9" s="48" t="s">
        <v>48</v>
      </c>
      <c r="BS9" s="48" t="s">
        <v>103</v>
      </c>
      <c r="BT9" s="48" t="s">
        <v>104</v>
      </c>
      <c r="BU9" s="48" t="s">
        <v>105</v>
      </c>
      <c r="BV9" s="48" t="s">
        <v>106</v>
      </c>
      <c r="BW9" s="48" t="s">
        <v>107</v>
      </c>
      <c r="BX9" s="258"/>
      <c r="BY9" s="43" t="s">
        <v>444</v>
      </c>
      <c r="BZ9" s="261" t="s">
        <v>445</v>
      </c>
      <c r="CA9" s="261" t="s">
        <v>446</v>
      </c>
    </row>
    <row r="10" spans="1:80" s="256" customFormat="1" ht="13.5" thickBot="1" x14ac:dyDescent="0.25">
      <c r="A10" s="270" t="s">
        <v>112</v>
      </c>
      <c r="B10" s="270"/>
      <c r="C10" s="270"/>
      <c r="D10" s="270"/>
      <c r="E10" s="270"/>
      <c r="F10" s="60"/>
      <c r="G10" s="61"/>
      <c r="H10" s="271"/>
      <c r="I10" s="271"/>
      <c r="J10" s="272"/>
      <c r="K10" s="271"/>
      <c r="L10" s="272"/>
      <c r="M10" s="273"/>
      <c r="N10" s="271"/>
      <c r="O10" s="275"/>
      <c r="P10" s="271"/>
      <c r="Q10" s="270"/>
      <c r="R10" s="411"/>
      <c r="S10" s="411"/>
      <c r="T10" s="276"/>
      <c r="U10" s="276"/>
      <c r="V10" s="270"/>
      <c r="W10" s="271"/>
      <c r="X10" s="270"/>
      <c r="Y10" s="270"/>
      <c r="Z10" s="270"/>
      <c r="AA10" s="271"/>
      <c r="AB10" s="271"/>
      <c r="AC10" s="277"/>
      <c r="AD10" s="278"/>
      <c r="AE10" s="270"/>
      <c r="AF10" s="270"/>
      <c r="AG10" s="270"/>
      <c r="AH10" s="270"/>
      <c r="AI10" s="277"/>
      <c r="AJ10" s="271"/>
      <c r="AK10" s="271"/>
      <c r="AL10" s="271">
        <v>1</v>
      </c>
      <c r="AM10" s="270"/>
      <c r="AN10" s="270"/>
      <c r="AO10" s="270"/>
      <c r="AP10" s="273"/>
      <c r="AQ10" s="271"/>
      <c r="AR10" s="275"/>
      <c r="AS10" s="270"/>
      <c r="AT10" s="270"/>
      <c r="AU10" s="270"/>
      <c r="AV10" s="273"/>
      <c r="AW10" s="270"/>
      <c r="AX10" s="270"/>
      <c r="AY10" s="270"/>
      <c r="AZ10" s="270"/>
      <c r="BA10" s="270"/>
      <c r="BB10" s="270"/>
      <c r="BC10" s="270"/>
      <c r="BD10" s="270"/>
      <c r="BE10" s="412"/>
      <c r="BF10" s="412"/>
      <c r="BG10" s="412"/>
      <c r="BH10" s="412"/>
      <c r="BI10" s="412"/>
      <c r="BJ10" s="412"/>
      <c r="BK10" s="270"/>
      <c r="BL10" s="270"/>
      <c r="BM10" s="270"/>
      <c r="BN10" s="270"/>
      <c r="BO10" s="273"/>
      <c r="BP10" s="270"/>
      <c r="BQ10" s="270"/>
      <c r="BR10" s="270"/>
      <c r="BS10" s="270"/>
      <c r="BT10" s="270"/>
      <c r="BU10" s="270"/>
      <c r="BV10" s="270"/>
      <c r="BW10" s="270"/>
      <c r="BX10" s="273"/>
      <c r="BY10" s="270"/>
      <c r="BZ10" s="270" t="s">
        <v>117</v>
      </c>
      <c r="CA10" s="270"/>
    </row>
    <row r="11" spans="1:80" s="269" customFormat="1" ht="12.75" hidden="1" customHeight="1" thickBot="1" x14ac:dyDescent="0.25">
      <c r="A11" s="21"/>
      <c r="B11" s="21"/>
      <c r="C11" s="21"/>
      <c r="D11" s="21"/>
      <c r="E11" s="21"/>
      <c r="F11" s="45"/>
      <c r="G11" s="46"/>
      <c r="H11" s="47"/>
      <c r="I11" s="21"/>
      <c r="J11" s="46"/>
      <c r="K11" s="46"/>
      <c r="L11" s="46"/>
      <c r="M11" s="258"/>
      <c r="N11" s="408"/>
      <c r="O11" s="259"/>
      <c r="P11" s="51"/>
      <c r="Q11" s="46"/>
      <c r="R11" s="46"/>
      <c r="S11" s="46"/>
      <c r="T11" s="48"/>
      <c r="U11" s="48"/>
      <c r="V11" s="46"/>
      <c r="W11" s="46"/>
      <c r="X11" s="260"/>
      <c r="Y11" s="46"/>
      <c r="Z11" s="46"/>
      <c r="AA11" s="46"/>
      <c r="AB11" s="46"/>
      <c r="AC11" s="49"/>
      <c r="AD11" s="49"/>
      <c r="AE11" s="49"/>
      <c r="AF11" s="49"/>
      <c r="AG11" s="49"/>
      <c r="AH11" s="49"/>
      <c r="AI11" s="261"/>
      <c r="AJ11" s="48"/>
      <c r="AK11" s="48"/>
      <c r="AL11" s="261"/>
      <c r="AM11" s="48"/>
      <c r="AN11" s="48"/>
      <c r="AO11" s="261"/>
      <c r="AP11" s="258"/>
      <c r="AQ11" s="51"/>
      <c r="AR11" s="259"/>
      <c r="AS11" s="48"/>
      <c r="AT11" s="48"/>
      <c r="AU11" s="48"/>
      <c r="AV11" s="258"/>
      <c r="AW11" s="58"/>
      <c r="AX11" s="58"/>
      <c r="AY11" s="48"/>
      <c r="AZ11" s="48"/>
      <c r="BA11" s="265"/>
      <c r="BB11" s="265"/>
      <c r="BC11" s="265"/>
      <c r="BD11" s="48"/>
      <c r="BE11" s="48"/>
      <c r="BF11" s="48"/>
      <c r="BG11" s="48"/>
      <c r="BH11" s="48"/>
      <c r="BI11" s="48"/>
      <c r="BJ11" s="48"/>
      <c r="BK11" s="261"/>
      <c r="BL11" s="58"/>
      <c r="BM11" s="262"/>
      <c r="BN11" s="262"/>
      <c r="BO11" s="258"/>
      <c r="BP11" s="43"/>
      <c r="BQ11" s="43"/>
      <c r="BR11" s="48"/>
      <c r="BS11" s="48"/>
      <c r="BT11" s="48"/>
      <c r="BU11" s="48"/>
      <c r="BV11" s="48"/>
      <c r="BW11" s="48"/>
      <c r="BX11" s="258"/>
      <c r="BY11" s="43"/>
      <c r="BZ11" s="261"/>
      <c r="CA11" s="261"/>
    </row>
    <row r="12" spans="1:80" s="315" customFormat="1" ht="73.5" customHeight="1" thickBot="1" x14ac:dyDescent="0.25">
      <c r="A12" s="296"/>
      <c r="B12" s="296"/>
      <c r="C12" s="296"/>
      <c r="D12" s="296"/>
      <c r="E12" s="296"/>
      <c r="F12" s="297" t="s">
        <v>124</v>
      </c>
      <c r="G12" s="63"/>
      <c r="H12" s="296" t="s">
        <v>303</v>
      </c>
      <c r="I12" s="298"/>
      <c r="J12" s="298" t="s">
        <v>447</v>
      </c>
      <c r="K12" s="298" t="s">
        <v>305</v>
      </c>
      <c r="L12" s="65" t="s">
        <v>137</v>
      </c>
      <c r="M12" s="299"/>
      <c r="N12" s="296" t="s">
        <v>307</v>
      </c>
      <c r="O12" s="298"/>
      <c r="P12" s="296"/>
      <c r="Q12" s="296" t="s">
        <v>308</v>
      </c>
      <c r="R12" s="413" t="s">
        <v>448</v>
      </c>
      <c r="S12" s="414" t="s">
        <v>449</v>
      </c>
      <c r="T12" s="298" t="s">
        <v>450</v>
      </c>
      <c r="U12" s="298" t="s">
        <v>312</v>
      </c>
      <c r="V12" s="301" t="s">
        <v>451</v>
      </c>
      <c r="W12" s="302" t="s">
        <v>452</v>
      </c>
      <c r="X12" s="302" t="s">
        <v>453</v>
      </c>
      <c r="Y12" s="302" t="s">
        <v>454</v>
      </c>
      <c r="Z12" s="302" t="s">
        <v>455</v>
      </c>
      <c r="AA12" s="302" t="s">
        <v>456</v>
      </c>
      <c r="AB12" s="301" t="s">
        <v>318</v>
      </c>
      <c r="AC12" s="296" t="s">
        <v>319</v>
      </c>
      <c r="AD12" s="302" t="s">
        <v>320</v>
      </c>
      <c r="AE12" s="296" t="s">
        <v>457</v>
      </c>
      <c r="AF12" s="296" t="s">
        <v>458</v>
      </c>
      <c r="AG12" s="296" t="s">
        <v>459</v>
      </c>
      <c r="AH12" s="296" t="s">
        <v>460</v>
      </c>
      <c r="AI12" s="296" t="s">
        <v>325</v>
      </c>
      <c r="AJ12" s="296" t="s">
        <v>326</v>
      </c>
      <c r="AK12" s="64" t="s">
        <v>133</v>
      </c>
      <c r="AL12" s="296" t="s">
        <v>327</v>
      </c>
      <c r="AM12" s="296" t="s">
        <v>328</v>
      </c>
      <c r="AN12" s="296" t="s">
        <v>329</v>
      </c>
      <c r="AO12" s="296" t="s">
        <v>330</v>
      </c>
      <c r="AP12" s="299"/>
      <c r="AQ12" s="296" t="s">
        <v>126</v>
      </c>
      <c r="AR12" s="298"/>
      <c r="AS12" s="296" t="s">
        <v>331</v>
      </c>
      <c r="AT12" s="296" t="s">
        <v>332</v>
      </c>
      <c r="AU12" s="296" t="s">
        <v>333</v>
      </c>
      <c r="AV12" s="299"/>
      <c r="AW12" s="303" t="s">
        <v>334</v>
      </c>
      <c r="AX12" s="303"/>
      <c r="AY12" s="303" t="s">
        <v>335</v>
      </c>
      <c r="AZ12" s="303" t="s">
        <v>160</v>
      </c>
      <c r="BA12" s="305" t="s">
        <v>160</v>
      </c>
      <c r="BB12" s="305" t="s">
        <v>335</v>
      </c>
      <c r="BC12" s="306" t="s">
        <v>336</v>
      </c>
      <c r="BD12" s="305" t="s">
        <v>337</v>
      </c>
      <c r="BE12" s="308" t="s">
        <v>461</v>
      </c>
      <c r="BF12" s="309" t="s">
        <v>339</v>
      </c>
      <c r="BG12" s="310"/>
      <c r="BH12" s="310"/>
      <c r="BI12" s="310"/>
      <c r="BJ12" s="415" t="s">
        <v>462</v>
      </c>
      <c r="BK12" s="305" t="s">
        <v>341</v>
      </c>
      <c r="BL12" s="305" t="s">
        <v>342</v>
      </c>
      <c r="BM12" s="305" t="s">
        <v>343</v>
      </c>
      <c r="BN12" s="305" t="s">
        <v>344</v>
      </c>
      <c r="BO12" s="299"/>
      <c r="BP12" s="296"/>
      <c r="BQ12" s="296"/>
      <c r="BR12" s="313" t="s">
        <v>132</v>
      </c>
      <c r="BS12" s="65" t="s">
        <v>164</v>
      </c>
      <c r="BT12" s="65" t="s">
        <v>165</v>
      </c>
      <c r="BU12" s="65" t="s">
        <v>166</v>
      </c>
      <c r="BV12" s="63" t="s">
        <v>118</v>
      </c>
      <c r="BW12" s="65" t="s">
        <v>345</v>
      </c>
      <c r="BX12" s="299"/>
      <c r="BY12" s="296" t="s">
        <v>346</v>
      </c>
      <c r="BZ12" s="296" t="s">
        <v>347</v>
      </c>
      <c r="CA12" s="302" t="s">
        <v>463</v>
      </c>
      <c r="CB12" s="256"/>
    </row>
    <row r="13" spans="1:80" s="256" customFormat="1" x14ac:dyDescent="0.2">
      <c r="A13" s="317"/>
      <c r="B13" s="317"/>
      <c r="C13" s="317"/>
      <c r="D13" s="317"/>
      <c r="E13" s="317"/>
      <c r="F13" s="416" t="s">
        <v>170</v>
      </c>
      <c r="G13" s="79" t="s">
        <v>464</v>
      </c>
      <c r="H13" s="79" t="s">
        <v>171</v>
      </c>
      <c r="I13" s="89"/>
      <c r="J13" s="417" t="s">
        <v>465</v>
      </c>
      <c r="K13" s="89" t="s">
        <v>466</v>
      </c>
      <c r="L13" s="417" t="s">
        <v>198</v>
      </c>
      <c r="M13" s="210"/>
      <c r="N13" s="88" t="s">
        <v>171</v>
      </c>
      <c r="O13" s="319"/>
      <c r="P13" s="319"/>
      <c r="Q13" s="94" t="s">
        <v>467</v>
      </c>
      <c r="R13" s="418"/>
      <c r="S13" s="419"/>
      <c r="T13" s="95" t="s">
        <v>468</v>
      </c>
      <c r="U13" s="95" t="s">
        <v>469</v>
      </c>
      <c r="V13" s="417" t="s">
        <v>470</v>
      </c>
      <c r="W13" s="319" t="s">
        <v>471</v>
      </c>
      <c r="X13" s="94" t="s">
        <v>472</v>
      </c>
      <c r="Y13" s="94" t="s">
        <v>473</v>
      </c>
      <c r="Z13" s="94" t="s">
        <v>474</v>
      </c>
      <c r="AA13" s="88" t="s">
        <v>475</v>
      </c>
      <c r="AB13" s="88" t="s">
        <v>476</v>
      </c>
      <c r="AC13" s="88"/>
      <c r="AD13" s="420"/>
      <c r="AE13" s="95"/>
      <c r="AF13" s="95"/>
      <c r="AG13" s="95"/>
      <c r="AH13" s="95"/>
      <c r="AI13" s="319"/>
      <c r="AJ13" s="88"/>
      <c r="AK13" s="322"/>
      <c r="AL13" s="319"/>
      <c r="AM13" s="95" t="s">
        <v>239</v>
      </c>
      <c r="AN13" s="95"/>
      <c r="AO13" s="94"/>
      <c r="AP13" s="210"/>
      <c r="AQ13" s="88"/>
      <c r="AR13" s="319"/>
      <c r="AS13" s="94"/>
      <c r="AT13" s="95"/>
      <c r="AU13" s="323"/>
      <c r="AV13" s="210"/>
      <c r="AW13" s="94"/>
      <c r="AX13" s="94"/>
      <c r="AY13" s="95" t="s">
        <v>359</v>
      </c>
      <c r="AZ13" s="95"/>
      <c r="BA13" s="95"/>
      <c r="BB13" s="95" t="s">
        <v>360</v>
      </c>
      <c r="BC13" s="95" t="s">
        <v>362</v>
      </c>
      <c r="BD13" s="94" t="s">
        <v>364</v>
      </c>
      <c r="BE13" s="95" t="s">
        <v>365</v>
      </c>
      <c r="BF13" s="94"/>
      <c r="BG13" s="94" t="s">
        <v>366</v>
      </c>
      <c r="BH13" s="94"/>
      <c r="BI13" s="94">
        <v>1234</v>
      </c>
      <c r="BJ13" s="94"/>
      <c r="BK13" s="94" t="s">
        <v>362</v>
      </c>
      <c r="BL13" s="94"/>
      <c r="BM13" s="94"/>
      <c r="BN13" s="94"/>
      <c r="BO13" s="210"/>
      <c r="BP13" s="94"/>
      <c r="BQ13" s="94"/>
      <c r="BR13" s="94"/>
      <c r="BS13" s="94"/>
      <c r="BT13" s="94"/>
      <c r="BU13" s="94"/>
      <c r="BV13" s="94"/>
      <c r="BW13" s="94"/>
      <c r="BX13" s="210"/>
      <c r="BY13" s="94"/>
      <c r="BZ13" s="94"/>
      <c r="CA13" s="94"/>
    </row>
    <row r="14" spans="1:80" s="256" customFormat="1" ht="13.5" thickBot="1" x14ac:dyDescent="0.25">
      <c r="A14" s="317"/>
      <c r="B14" s="317"/>
      <c r="C14" s="317"/>
      <c r="D14" s="317"/>
      <c r="E14" s="317"/>
      <c r="F14" s="421" t="s">
        <v>367</v>
      </c>
      <c r="G14" s="97" t="str">
        <f>IF(OR('Banking Instructions'!H14="Non Staff Traveller",'Banking Instructions'!H14="Employee",'Banking Instructions'!H14="Individual"),'Banking Instructions'!H14,"")</f>
        <v/>
      </c>
      <c r="H14" s="97"/>
      <c r="I14" s="107"/>
      <c r="J14" s="422" t="str">
        <f>IF(OR('Banking Instructions'!H14="Non Staff Traveller",'Banking Instructions'!H14="Employee",'Banking Instructions'!H14="Individual"),IF('Banking Instructions'!K14="","",'Banking Instructions'!K14),"")</f>
        <v/>
      </c>
      <c r="K14" s="97" t="str">
        <f>IF(OR('Banking Instructions'!H14="Non Staff Traveller",'Banking Instructions'!H14="Employee",'Banking Instructions'!H14="Individual"),IF('Banking Instructions'!L14="","",'Banking Instructions'!L14),"")</f>
        <v/>
      </c>
      <c r="L14" s="422" t="str">
        <f>IF(OR('Banking Instructions'!H14="Non Staff Traveller",'Banking Instructions'!H14="Employee",'Banking Instructions'!H14="Individual"),IF('Banking Instructions'!Q14="","",'Banking Instructions'!Q14),"")</f>
        <v/>
      </c>
      <c r="M14" s="210"/>
      <c r="N14" s="106"/>
      <c r="O14" s="338"/>
      <c r="P14" s="338"/>
      <c r="Q14" s="114" t="str">
        <f>IF(OR('Banking Instructions'!H14="Non Staff Traveller",'Banking Instructions'!H14="Employee",'Banking Instructions'!H14="Individual"),IF('Banking Instructions'!X14="","",'Banking Instructions'!X14),"")</f>
        <v/>
      </c>
      <c r="R14" s="423"/>
      <c r="S14" s="411"/>
      <c r="T14" s="114" t="str">
        <f>IF(OR('Banking Instructions'!H14="Non Staff Traveller",'Banking Instructions'!H14="Employee",'Banking Instructions'!H14="Individual"),IF('Banking Instructions'!AA14="","",'Banking Instructions'!AA14),"")</f>
        <v/>
      </c>
      <c r="U14" s="114" t="str">
        <f>IF(OR('Banking Instructions'!H14="Non Staff Traveller",'Banking Instructions'!H14="Employee",'Banking Instructions'!H14="Individual"),IF('Banking Instructions'!AB14="","",'Banking Instructions'!AB14),"")</f>
        <v/>
      </c>
      <c r="V14" s="422" t="str">
        <f>IF(OR('Banking Instructions'!H14="Non Staff Traveller",'Banking Instructions'!H14="Employee",'Banking Instructions'!H14="Individual"),IF('Banking Instructions'!AC14="","",'Banking Instructions'!AC14),"")</f>
        <v/>
      </c>
      <c r="W14" s="338"/>
      <c r="X14" s="114"/>
      <c r="Y14" s="114"/>
      <c r="Z14" s="114"/>
      <c r="AA14" s="106"/>
      <c r="AB14" s="106" t="str">
        <f>IF(OR('Banking Instructions'!H14="Non Staff Traveller",'Banking Instructions'!H14="Employee",'Banking Instructions'!H14="Individual"),IF('Banking Instructions'!AI14="","",'Banking Instructions'!AI14),"")</f>
        <v/>
      </c>
      <c r="AC14" s="106" t="str">
        <f>IF(OR('Banking Instructions'!H14="Non Staff Traveller",'Banking Instructions'!H14="Employee",'Banking Instructions'!H14="Individual"),IF('Banking Instructions'!AJ14="","",'Banking Instructions'!AJ14),"")</f>
        <v/>
      </c>
      <c r="AD14" s="424" t="str">
        <f>IF(OR('Banking Instructions'!H14="Non Staff Traveller",'Banking Instructions'!H14="Employee",'Banking Instructions'!H14="Individual"),IF('Banking Instructions'!AK14="","",'Banking Instructions'!AK14),"")</f>
        <v/>
      </c>
      <c r="AE14" s="114" t="str">
        <f>IF(OR('Banking Instructions'!H14="Non Staff Traveller",'Banking Instructions'!H14="Employee",'Banking Instructions'!H14="Individual"),IF('Banking Instructions'!AL14="","",'Banking Instructions'!AL14),"")</f>
        <v/>
      </c>
      <c r="AF14" s="114" t="str">
        <f>IF(OR('Banking Instructions'!H14="Non Staff Traveller",'Banking Instructions'!H14="Employee",'Banking Instructions'!H14="Individual"),IF('Banking Instructions'!AM14="","",'Banking Instructions'!AM14),"")</f>
        <v/>
      </c>
      <c r="AG14" s="114" t="str">
        <f>IF(OR('Banking Instructions'!H14="Non Staff Traveller",'Banking Instructions'!H14="Employee",'Banking Instructions'!H14="Individual"),IF('Banking Instructions'!AN14="","",'Banking Instructions'!AN14),"")</f>
        <v/>
      </c>
      <c r="AH14" s="114" t="str">
        <f>IF(OR('Banking Instructions'!H14="Non Staff Traveller",'Banking Instructions'!H14="Employee",'Banking Instructions'!H14="Individual"),IF('Banking Instructions'!AO14="","",'Banking Instructions'!AO14),"")</f>
        <v/>
      </c>
      <c r="AI14" s="106" t="str">
        <f>IF(OR('Banking Instructions'!H14="Non Staff Traveller",'Banking Instructions'!H14="Employee",'Banking Instructions'!H14="Individual"),IF('Banking Instructions'!AP14="","",'Banking Instructions'!AP14),"")</f>
        <v/>
      </c>
      <c r="AJ14" s="106" t="str">
        <f>IF(OR('Banking Instructions'!H14="Non Staff Traveller",'Banking Instructions'!H14="Employee",'Banking Instructions'!H14="Individual"),IF('Banking Instructions'!AQ14="","",'Banking Instructions'!AQ14),"")</f>
        <v/>
      </c>
      <c r="AK14" s="106" t="str">
        <f>IF(OR('Banking Instructions'!H14="Non Staff Traveller",'Banking Instructions'!H14="Employee",'Banking Instructions'!H14="Individual"),IF('Banking Instructions'!AR14="","",'Banking Instructions'!AR14),"")</f>
        <v/>
      </c>
      <c r="AL14" s="106" t="str">
        <f>IF(OR('Banking Instructions'!H14="Non Staff Traveller",'Banking Instructions'!H14="Employee",'Banking Instructions'!H14="Individual"),IF('Banking Instructions'!AS14="","",'Banking Instructions'!AS14),"")</f>
        <v/>
      </c>
      <c r="AM14" s="114" t="str">
        <f>IF(OR('Banking Instructions'!H14="Non Staff Traveller",'Banking Instructions'!H14="Employee",'Banking Instructions'!H14="Individual"),IF('Banking Instructions'!AT14="","",'Banking Instructions'!AT14),"")</f>
        <v/>
      </c>
      <c r="AN14" s="114" t="str">
        <f>IF(OR('Banking Instructions'!H14="Non Staff Traveller",'Banking Instructions'!H14="Employee",'Banking Instructions'!H14="Individual"),IF('Banking Instructions'!AU14="","",'Banking Instructions'!AU14),"")</f>
        <v/>
      </c>
      <c r="AO14" s="114" t="str">
        <f>IF(OR('Banking Instructions'!H14="Non Staff Traveller",'Banking Instructions'!H14="Employee",'Banking Instructions'!H14="Individual"),IF('Banking Instructions'!AV14="","",'Banking Instructions'!AV14),"")</f>
        <v/>
      </c>
      <c r="AP14" s="210"/>
      <c r="AQ14" s="106"/>
      <c r="AR14" s="338"/>
      <c r="AS14" s="114" t="str">
        <f>IF(OR('Banking Instructions'!H14="Non Staff Traveller",'Banking Instructions'!H14="Employee",'Banking Instructions'!H14="Individual"),IF('Banking Instructions'!AZ14="","",'Banking Instructions'!AZ14),"")</f>
        <v/>
      </c>
      <c r="AT14" s="114" t="str">
        <f>IF(OR('Banking Instructions'!H14="Non Staff Traveller",'Banking Instructions'!H14="Employee",'Banking Instructions'!H14="Individual"),IF('Banking Instructions'!BA14="","",'Banking Instructions'!BA14),"")</f>
        <v/>
      </c>
      <c r="AU14" s="114" t="str">
        <f>IF(OR('Banking Instructions'!H14="Non Staff Traveller",'Banking Instructions'!H14="Employee",'Banking Instructions'!H14="Individual"),IF('Banking Instructions'!BB14="","",'Banking Instructions'!BB14),"")</f>
        <v/>
      </c>
      <c r="AV14" s="210"/>
      <c r="AW14" s="114" t="str">
        <f>IF(OR('Banking Instructions'!H14="Non Staff Traveller",'Banking Instructions'!H14="Employee",'Banking Instructions'!H14="Individual"),IF('Banking Instructions'!BD14="","",'Banking Instructions'!BD14),"")</f>
        <v/>
      </c>
      <c r="AX14" s="114" t="str">
        <f>IF(OR('Banking Instructions'!H14="Non Staff Traveller",'Banking Instructions'!H14="Employee",'Banking Instructions'!H14="Individual"),IF('Banking Instructions'!BE14="","",'Banking Instructions'!BE14),"")</f>
        <v/>
      </c>
      <c r="AY14" s="114" t="str">
        <f>IF(OR('Banking Instructions'!H14="Non Staff Traveller",'Banking Instructions'!H14="Employee",'Banking Instructions'!H14="Individual"),IF('Banking Instructions'!BF14="","",'Banking Instructions'!BF14),"")</f>
        <v/>
      </c>
      <c r="AZ14" s="114" t="str">
        <f>IF(OR('Banking Instructions'!H14="Non Staff Traveller",'Banking Instructions'!H14="Employee",'Banking Instructions'!H14="Individual"),IF('Banking Instructions'!BG14="","",'Banking Instructions'!BG14),"")</f>
        <v/>
      </c>
      <c r="BA14" s="114" t="str">
        <f>IF(OR('Banking Instructions'!H14="Non Staff Traveller",'Banking Instructions'!H14="Employee",'Banking Instructions'!H14="Individual"),IF('Banking Instructions'!BH14="","",'Banking Instructions'!BH14),"")</f>
        <v/>
      </c>
      <c r="BB14" s="114" t="str">
        <f>IF(OR('Banking Instructions'!H14="Non Staff Traveller",'Banking Instructions'!H14="Employee",'Banking Instructions'!H14="Individual"),IF('Banking Instructions'!BI14="","",'Banking Instructions'!BI14),"")</f>
        <v/>
      </c>
      <c r="BC14" s="114" t="str">
        <f>IF(OR('Banking Instructions'!H14="Non Staff Traveller",'Banking Instructions'!H14="Employee",'Banking Instructions'!H14="Individual"),IF('Banking Instructions'!BJ14="","",'Banking Instructions'!BJ14),"")</f>
        <v/>
      </c>
      <c r="BD14" s="114" t="str">
        <f>IF(OR('Banking Instructions'!H14="Non Staff Traveller",'Banking Instructions'!H14="Employee",'Banking Instructions'!H14="Individual"),IF('Banking Instructions'!BK14="","",'Banking Instructions'!BK14),"")</f>
        <v/>
      </c>
      <c r="BE14" s="114" t="str">
        <f>IF(OR('Banking Instructions'!H14="Non Staff Traveller",'Banking Instructions'!H14="Employee",'Banking Instructions'!H14="Individual"),IF('Banking Instructions'!BL14="","",'Banking Instructions'!BL14),"")</f>
        <v/>
      </c>
      <c r="BF14" s="114" t="str">
        <f>IF(OR('Banking Instructions'!H14="Non Staff Traveller",'Banking Instructions'!H14="Employee",'Banking Instructions'!H14="Individual"),IF('Banking Instructions'!BM14="","",'Banking Instructions'!BM14),"")</f>
        <v/>
      </c>
      <c r="BG14" s="114" t="str">
        <f>IF(OR('Banking Instructions'!H14="Non Staff Traveller",'Banking Instructions'!H14="Employee",'Banking Instructions'!H14="Individual"),IF('Banking Instructions'!BN14="","",'Banking Instructions'!BN14),"")</f>
        <v/>
      </c>
      <c r="BH14" s="114" t="str">
        <f>IF(OR('Banking Instructions'!H14="Non Staff Traveller",'Banking Instructions'!H14="Employee",'Banking Instructions'!H14="Individual"),IF('Banking Instructions'!BO14="","",'Banking Instructions'!BO14),"")</f>
        <v/>
      </c>
      <c r="BI14" s="114" t="str">
        <f>IF(OR('Banking Instructions'!H14="Non Staff Traveller",'Banking Instructions'!H14="Employee",'Banking Instructions'!H14="Individual"),IF('Banking Instructions'!BP14="","",'Banking Instructions'!BP14),"")</f>
        <v/>
      </c>
      <c r="BJ14" s="114" t="str">
        <f>IF(OR('Banking Instructions'!H14="Non Staff Traveller",'Banking Instructions'!H14="Employee",'Banking Instructions'!H14="Individual"),IF('Banking Instructions'!BQ14="","",'Banking Instructions'!BQ14),"")</f>
        <v/>
      </c>
      <c r="BK14" s="114" t="str">
        <f>IF(OR('Banking Instructions'!H14="Non Staff Traveller",'Banking Instructions'!H14="Employee",'Banking Instructions'!H14="Individual"),IF('Banking Instructions'!BR14="","",'Banking Instructions'!BR14),"")</f>
        <v/>
      </c>
      <c r="BL14" s="114" t="str">
        <f>IF(OR('Banking Instructions'!H14="Non Staff Traveller",'Banking Instructions'!H14="Employee",'Banking Instructions'!H14="Individual"),IF('Banking Instructions'!BS14="","",'Banking Instructions'!BS14),"")</f>
        <v/>
      </c>
      <c r="BM14" s="114" t="str">
        <f>IF(OR('Banking Instructions'!H14="Non Staff Traveller",'Banking Instructions'!H14="Employee",'Banking Instructions'!H14="Individual"),IF('Banking Instructions'!BT14="","",'Banking Instructions'!BT14),"")</f>
        <v/>
      </c>
      <c r="BN14" s="114"/>
      <c r="BO14" s="210"/>
      <c r="BP14" s="114"/>
      <c r="BQ14" s="114"/>
      <c r="BR14" s="114"/>
      <c r="BS14" s="114"/>
      <c r="BT14" s="114"/>
      <c r="BU14" s="114"/>
      <c r="BV14" s="114" t="str">
        <f t="shared" ref="BV14:BV77" si="0">IF(J14="","","From Supplier")</f>
        <v/>
      </c>
      <c r="BW14" s="114" t="str">
        <f t="shared" ref="BW14:BW77" si="1">IF(J14="","","File")</f>
        <v/>
      </c>
      <c r="BX14" s="210"/>
      <c r="BY14" s="114" t="str">
        <f>IF(OR('Banking Instructions'!H14="Non Staff Traveller",'Banking Instructions'!H14="Employee",'Banking Instructions'!H14="Individual"),IF('Banking Instructions'!CF14="","",'Banking Instructions'!CF14),"")</f>
        <v/>
      </c>
      <c r="BZ14" s="114" t="str">
        <f>IF(OR('Banking Instructions'!H14="Non Staff Traveller",'Banking Instructions'!H14="Employee",'Banking Instructions'!H14="Individual"),IF('Banking Instructions'!CG14="","",'Banking Instructions'!CG14),"")</f>
        <v/>
      </c>
      <c r="CA14" s="114"/>
    </row>
    <row r="15" spans="1:80" s="256" customFormat="1" ht="25.5" x14ac:dyDescent="0.2">
      <c r="A15" s="317"/>
      <c r="B15" s="317"/>
      <c r="C15" s="317"/>
      <c r="D15" s="317"/>
      <c r="E15" s="317"/>
      <c r="F15" s="340" t="s">
        <v>369</v>
      </c>
      <c r="G15" s="121" t="str">
        <f>IF(OR('Banking Instructions'!H15="Non Staff Traveller",'Banking Instructions'!H15="Employee",'Banking Instructions'!H15="Individual"),'Banking Instructions'!H15,"")</f>
        <v/>
      </c>
      <c r="H15" s="142"/>
      <c r="I15" s="141" t="str">
        <f>IF(OR('Banking Instructions'!H15="Non Staff Traveller",'Banking Instructions'!H15="Employee",'Banking Instructions'!H15="Individual"),IF('Banking Instructions'!J15="","",'Banking Instructions'!J15),"")</f>
        <v/>
      </c>
      <c r="J15" s="143" t="str">
        <f>IF(OR('Banking Instructions'!H15="Non Staff Traveller",'Banking Instructions'!H15="Employee",'Banking Instructions'!H15="Individual"),IF('Banking Instructions'!K15="","",'Banking Instructions'!K15),"")</f>
        <v/>
      </c>
      <c r="K15" s="142" t="str">
        <f>IF(OR('Banking Instructions'!H15="Non Staff Traveller",'Banking Instructions'!H15="Employee",'Banking Instructions'!H15="Individual"),IF('Banking Instructions'!L15="","",'Banking Instructions'!L15),"")</f>
        <v/>
      </c>
      <c r="L15" s="143" t="str">
        <f>IF(OR('Banking Instructions'!H15="Non Staff Traveller",'Banking Instructions'!H15="Employee",'Banking Instructions'!H15="Individual"),IF('Banking Instructions'!Q15="","",'Banking Instructions'!Q15),"")</f>
        <v/>
      </c>
      <c r="M15" s="341"/>
      <c r="N15" s="145" t="str">
        <f>IF(OR('Banking Instructions'!H15="Non Staff Traveller",'Banking Instructions'!H15="Employee",'Banking Instructions'!H15="Individual"),IF('Banking Instructions'!U15="","",'Banking Instructions'!U15),"")</f>
        <v/>
      </c>
      <c r="O15" s="149"/>
      <c r="P15" s="149"/>
      <c r="Q15" s="129" t="str">
        <f>IF(OR('Banking Instructions'!H15="Non Staff Traveller",'Banking Instructions'!H15="Employee",'Banking Instructions'!H15="Individual"),IF('Banking Instructions'!X15="","",'Banking Instructions'!X15),"")</f>
        <v/>
      </c>
      <c r="R15" s="411"/>
      <c r="S15" s="419"/>
      <c r="T15" s="147" t="str">
        <f>IF(OR('Banking Instructions'!H15="Non Staff Traveller",'Banking Instructions'!H15="Employee",'Banking Instructions'!H15="Individual"),IF('Banking Instructions'!AA15="","",'Banking Instructions'!AA15),"")</f>
        <v/>
      </c>
      <c r="U15" s="147" t="str">
        <f>IF(OR('Banking Instructions'!H15="Non Staff Traveller",'Banking Instructions'!H15="Employee",'Banking Instructions'!H15="Individual"),IF('Banking Instructions'!AB15="","",'Banking Instructions'!AB15),"")</f>
        <v/>
      </c>
      <c r="V15" s="143" t="str">
        <f>IF(OR('Banking Instructions'!H15="Non Staff Traveller",'Banking Instructions'!H15="Employee",'Banking Instructions'!H15="Individual"),IF('Banking Instructions'!AC15="","",'Banking Instructions'!AC15),"")</f>
        <v/>
      </c>
      <c r="W15" s="148"/>
      <c r="X15" s="147"/>
      <c r="Y15" s="147"/>
      <c r="Z15" s="147"/>
      <c r="AA15" s="149"/>
      <c r="AB15" s="145" t="str">
        <f>IF(OR('Banking Instructions'!H15="Non Staff Traveller",'Banking Instructions'!H15="Employee",'Banking Instructions'!H15="Individual"),IF('Banking Instructions'!AI15="","",'Banking Instructions'!AI15),"")</f>
        <v/>
      </c>
      <c r="AC15" s="145" t="str">
        <f>IF(OR('Banking Instructions'!H15="Non Staff Traveller",'Banking Instructions'!H15="Employee",'Banking Instructions'!H15="Individual"),IF('Banking Instructions'!AJ15="","",'Banking Instructions'!AJ15),"")</f>
        <v/>
      </c>
      <c r="AD15" s="343" t="str">
        <f>IF(OR('Banking Instructions'!H15="Non Staff Traveller",'Banking Instructions'!H15="Employee",'Banking Instructions'!H15="Individual"),IF('Banking Instructions'!AK15="","",'Banking Instructions'!AK15),"")</f>
        <v/>
      </c>
      <c r="AE15" s="147"/>
      <c r="AF15" s="147" t="str">
        <f>IF(OR('Banking Instructions'!H15="Non Staff Traveller",'Banking Instructions'!H15="Employee",'Banking Instructions'!H15="Individual"),IF('Banking Instructions'!AM15="","",'Banking Instructions'!AM15),"")</f>
        <v/>
      </c>
      <c r="AG15" s="147" t="str">
        <f>IF(OR('Banking Instructions'!H15="Non Staff Traveller",'Banking Instructions'!H15="Employee",'Banking Instructions'!H15="Individual"),IF('Banking Instructions'!AN15="","",'Banking Instructions'!AN15),"")</f>
        <v/>
      </c>
      <c r="AH15" s="147"/>
      <c r="AI15" s="150" t="str">
        <f>IF(OR('Banking Instructions'!H15="Non Staff Traveller",'Banking Instructions'!H15="Employee",'Banking Instructions'!H15="Individual"),IF('Banking Instructions'!AP15="","",'Banking Instructions'!AP15),"")</f>
        <v/>
      </c>
      <c r="AJ15" s="150" t="str">
        <f>IF(OR('Banking Instructions'!H15="Non Staff Traveller",'Banking Instructions'!H15="Employee",'Banking Instructions'!H15="Individual"),IF('Banking Instructions'!AQ15="","",'Banking Instructions'!AQ15),"")</f>
        <v/>
      </c>
      <c r="AK15" s="151" t="str">
        <f>IF(OR('Banking Instructions'!H15="Non Staff Traveller",'Banking Instructions'!H15="Employee",'Banking Instructions'!H15="Individual"),IF('Banking Instructions'!AR15="","",'Banking Instructions'!AR15),"")</f>
        <v/>
      </c>
      <c r="AL15" s="344" t="str">
        <f>IF(OR('Banking Instructions'!H15="Non Staff Traveller",'Banking Instructions'!H15="Employee",'Banking Instructions'!H15="Individual"),IF('Banking Instructions'!AS15="","",'Banking Instructions'!AS15),"")</f>
        <v/>
      </c>
      <c r="AM15" s="152" t="str">
        <f>IF(OR('Banking Instructions'!H15="Non Staff Traveller",'Banking Instructions'!H15="Employee",'Banking Instructions'!H15="Individual"),IF('Banking Instructions'!AT15="","",'Banking Instructions'!AT15),"")</f>
        <v/>
      </c>
      <c r="AN15" s="152" t="str">
        <f>IF(OR('Banking Instructions'!H15="Non Staff Traveller",'Banking Instructions'!H15="Employee",'Banking Instructions'!H15="Individual"),IF('Banking Instructions'!AU15="","",'Banking Instructions'!AU15),"")</f>
        <v/>
      </c>
      <c r="AO15" s="136" t="str">
        <f>IF(OR('Banking Instructions'!H15="Non Staff Traveller",'Banking Instructions'!H15="Employee",'Banking Instructions'!H15="Individual"),IF('Banking Instructions'!AV15="","",'Banking Instructions'!AV15),"")</f>
        <v/>
      </c>
      <c r="AP15" s="210"/>
      <c r="AQ15" s="150" t="str">
        <f>IF(AO15="Y","Create","")</f>
        <v/>
      </c>
      <c r="AR15" s="344"/>
      <c r="AS15" s="136" t="str">
        <f>IF(OR('Banking Instructions'!H15="Non Staff Traveller",'Banking Instructions'!H15="Employee",'Banking Instructions'!H15="Individual"),IF('Banking Instructions'!AZ15="","",'Banking Instructions'!AZ15),"")</f>
        <v/>
      </c>
      <c r="AT15" s="152" t="str">
        <f>IF(OR('Banking Instructions'!H15="Non Staff Traveller",'Banking Instructions'!H15="Employee",'Banking Instructions'!H15="Individual"),IF('Banking Instructions'!BA15="","",'Banking Instructions'!BA15),"")</f>
        <v/>
      </c>
      <c r="AU15" s="152" t="str">
        <f>IF(OR('Banking Instructions'!H15="Non Staff Traveller",'Banking Instructions'!H15="Employee",'Banking Instructions'!H15="Individual"),IF('Banking Instructions'!BB15="","",'Banking Instructions'!BB15),"")</f>
        <v/>
      </c>
      <c r="AV15" s="210"/>
      <c r="AW15" s="136" t="str">
        <f>IF(OR('Banking Instructions'!H15="Non Staff Traveller",'Banking Instructions'!H15="Employee",'Banking Instructions'!H15="Individual"),IF('Banking Instructions'!BD15="","",'Banking Instructions'!BD15),"")</f>
        <v/>
      </c>
      <c r="AX15" s="136" t="str">
        <f>IF(OR('Banking Instructions'!H15="Non Staff Traveller",'Banking Instructions'!H15="Employee",'Banking Instructions'!H15="Individual"),IF('Banking Instructions'!BE15="","",'Banking Instructions'!BE15),"")</f>
        <v/>
      </c>
      <c r="AY15" s="152" t="str">
        <f>IF(OR('Banking Instructions'!H15="Non Staff Traveller",'Banking Instructions'!H15="Employee",'Banking Instructions'!H15="Individual"),IF('Banking Instructions'!BF15="","",'Banking Instructions'!BF15),"")</f>
        <v/>
      </c>
      <c r="AZ15" s="152" t="str">
        <f>IF(OR('Banking Instructions'!H15="Non Staff Traveller",'Banking Instructions'!H15="Employee",'Banking Instructions'!H15="Individual"),IF('Banking Instructions'!BG15="","",'Banking Instructions'!BG15),"")</f>
        <v/>
      </c>
      <c r="BA15" s="152" t="str">
        <f>IF(OR('Banking Instructions'!H15="Non Staff Traveller",'Banking Instructions'!H15="Employee",'Banking Instructions'!H15="Individual"),IF('Banking Instructions'!BH15="","",'Banking Instructions'!BH15),"")</f>
        <v/>
      </c>
      <c r="BB15" s="152" t="str">
        <f>IF(OR('Banking Instructions'!H15="Non Staff Traveller",'Banking Instructions'!H15="Employee",'Banking Instructions'!H15="Individual"),IF('Banking Instructions'!BI15="","",'Banking Instructions'!BI15),"")</f>
        <v/>
      </c>
      <c r="BC15" s="152" t="str">
        <f>IF(OR('Banking Instructions'!H15="Non Staff Traveller",'Banking Instructions'!H15="Employee",'Banking Instructions'!H15="Individual"),IF('Banking Instructions'!BJ15="","",'Banking Instructions'!BJ15),"")</f>
        <v/>
      </c>
      <c r="BD15" s="136" t="str">
        <f>IF(OR('Banking Instructions'!H15="Non Staff Traveller",'Banking Instructions'!H15="Employee",'Banking Instructions'!H15="Individual"),IF('Banking Instructions'!BK15="","",'Banking Instructions'!BK15),"")</f>
        <v/>
      </c>
      <c r="BE15" s="152" t="str">
        <f>IF(OR('Banking Instructions'!H15="Non Staff Traveller",'Banking Instructions'!H15="Employee",'Banking Instructions'!H15="Individual"),IF('Banking Instructions'!BL15="","",'Banking Instructions'!BL15),"")</f>
        <v/>
      </c>
      <c r="BF15" s="136" t="str">
        <f>IF(OR('Banking Instructions'!H15="Non Staff Traveller",'Banking Instructions'!H15="Employee",'Banking Instructions'!H15="Individual"),IF('Banking Instructions'!BM15="","",'Banking Instructions'!BM15),"")</f>
        <v/>
      </c>
      <c r="BG15" s="136" t="str">
        <f>IF(OR('Banking Instructions'!H15="Non Staff Traveller",'Banking Instructions'!H15="Employee",'Banking Instructions'!H15="Individual"),IF('Banking Instructions'!BN15="","",'Banking Instructions'!BN15),"")</f>
        <v/>
      </c>
      <c r="BH15" s="136" t="str">
        <f>IF(OR('Banking Instructions'!H15="Non Staff Traveller",'Banking Instructions'!H15="Employee",'Banking Instructions'!H15="Individual"),IF('Banking Instructions'!BO15="","",'Banking Instructions'!BO15),"")</f>
        <v/>
      </c>
      <c r="BI15" s="136" t="str">
        <f>IF(OR('Banking Instructions'!H15="Non Staff Traveller",'Banking Instructions'!H15="Employee",'Banking Instructions'!H15="Individual"),IF('Banking Instructions'!BP15="","",'Banking Instructions'!BP15),"")</f>
        <v/>
      </c>
      <c r="BJ15" s="136" t="str">
        <f>IF(OR('Banking Instructions'!H15="Non Staff Traveller",'Banking Instructions'!H15="Employee",'Banking Instructions'!H15="Individual"),IF('Banking Instructions'!BQ15="","",'Banking Instructions'!BQ15),"")</f>
        <v/>
      </c>
      <c r="BK15" s="136" t="str">
        <f>IF(OR('Banking Instructions'!H15="Non Staff Traveller",'Banking Instructions'!H15="Employee",'Banking Instructions'!H15="Individual"),IF('Banking Instructions'!BR15="","",'Banking Instructions'!BR15),"")</f>
        <v/>
      </c>
      <c r="BL15" s="136" t="str">
        <f>IF(OR('Banking Instructions'!H15="Non Staff Traveller",'Banking Instructions'!H15="Employee",'Banking Instructions'!H15="Individual"),IF('Banking Instructions'!BS15="","",'Banking Instructions'!BS15),"")</f>
        <v/>
      </c>
      <c r="BM15" s="136" t="str">
        <f>IF(OR('Banking Instructions'!H15="Non Staff Traveller",'Banking Instructions'!H15="Employee",'Banking Instructions'!H15="Individual"),IF('Banking Instructions'!BT15="","",'Banking Instructions'!BT15),"")</f>
        <v/>
      </c>
      <c r="BN15" s="136"/>
      <c r="BO15" s="210"/>
      <c r="BP15" s="317"/>
      <c r="BQ15" s="317"/>
      <c r="BR15" s="136"/>
      <c r="BS15" s="136"/>
      <c r="BT15" s="136"/>
      <c r="BU15" s="136"/>
      <c r="BV15" s="136" t="str">
        <f t="shared" si="0"/>
        <v/>
      </c>
      <c r="BW15" s="136" t="str">
        <f t="shared" si="1"/>
        <v/>
      </c>
      <c r="BX15" s="210"/>
      <c r="BY15" s="136" t="str">
        <f>IF(OR('Banking Instructions'!H15="Non Staff Traveller",'Banking Instructions'!H15="Employee",'Banking Instructions'!H15="Individual"),IF('Banking Instructions'!CF15="","",'Banking Instructions'!CF15),"")</f>
        <v/>
      </c>
      <c r="BZ15" s="136" t="str">
        <f>IF(OR('Banking Instructions'!H15="Non Staff Traveller",'Banking Instructions'!H15="Employee",'Banking Instructions'!H15="Individual"),IF('Banking Instructions'!CG15="","",'Banking Instructions'!CG15),"")</f>
        <v/>
      </c>
      <c r="CA15" s="136"/>
    </row>
    <row r="16" spans="1:80" s="256" customFormat="1" x14ac:dyDescent="0.2">
      <c r="A16" s="317"/>
      <c r="B16" s="317"/>
      <c r="C16" s="317"/>
      <c r="D16" s="317"/>
      <c r="E16" s="317"/>
      <c r="F16" s="140"/>
      <c r="G16" s="121" t="str">
        <f>IF(OR('Banking Instructions'!H16="Non Staff Traveller",'Banking Instructions'!H16="Employee",'Banking Instructions'!H16="Individual"),'Banking Instructions'!H16,"")</f>
        <v/>
      </c>
      <c r="H16" s="141"/>
      <c r="I16" s="142" t="str">
        <f>IF(OR('Banking Instructions'!H16="Non Staff Traveller",'Banking Instructions'!H16="Employee",'Banking Instructions'!H16="Individual"),IF('Banking Instructions'!J16="","",'Banking Instructions'!J16),"")</f>
        <v/>
      </c>
      <c r="J16" s="143" t="str">
        <f>IF(OR('Banking Instructions'!H16="Non Staff Traveller",'Banking Instructions'!H16="Employee",'Banking Instructions'!H16="Individual"),IF('Banking Instructions'!K16="","",'Banking Instructions'!K16),"")</f>
        <v/>
      </c>
      <c r="K16" s="142" t="str">
        <f>IF(OR('Banking Instructions'!H16="Non Staff Traveller",'Banking Instructions'!H16="Employee",'Banking Instructions'!H16="Individual"),IF('Banking Instructions'!L16="","",'Banking Instructions'!L16),"")</f>
        <v/>
      </c>
      <c r="L16" s="143" t="str">
        <f>IF(OR('Banking Instructions'!H16="Non Staff Traveller",'Banking Instructions'!H16="Employee",'Banking Instructions'!H16="Individual"),IF('Banking Instructions'!Q16="","",'Banking Instructions'!Q16),"")</f>
        <v/>
      </c>
      <c r="M16" s="341"/>
      <c r="N16" s="145" t="str">
        <f>IF(OR('Banking Instructions'!H16="Non Staff Traveller",'Banking Instructions'!H16="Employee",'Banking Instructions'!H16="Individual"),IF('Banking Instructions'!U16="","",'Banking Instructions'!U16),"")</f>
        <v/>
      </c>
      <c r="O16" s="149"/>
      <c r="P16" s="149"/>
      <c r="Q16" s="129" t="str">
        <f>IF(OR('Banking Instructions'!H16="Non Staff Traveller",'Banking Instructions'!H16="Employee",'Banking Instructions'!H16="Individual"),IF('Banking Instructions'!X16="","",'Banking Instructions'!X16),"")</f>
        <v/>
      </c>
      <c r="R16" s="411"/>
      <c r="S16" s="411"/>
      <c r="T16" s="147" t="str">
        <f>IF(OR('Banking Instructions'!H16="Non Staff Traveller",'Banking Instructions'!H16="Employee",'Banking Instructions'!H16="Individual"),IF('Banking Instructions'!AA16="","",'Banking Instructions'!AA16),"")</f>
        <v/>
      </c>
      <c r="U16" s="147" t="str">
        <f>IF(OR('Banking Instructions'!H16="Non Staff Traveller",'Banking Instructions'!H16="Employee",'Banking Instructions'!H16="Individual"),IF('Banking Instructions'!AB16="","",'Banking Instructions'!AB16),"")</f>
        <v/>
      </c>
      <c r="V16" s="143" t="str">
        <f>IF(OR('Banking Instructions'!H16="Non Staff Traveller",'Banking Instructions'!H16="Employee",'Banking Instructions'!H16="Individual"),IF('Banking Instructions'!AC16="","",'Banking Instructions'!AC16),"")</f>
        <v/>
      </c>
      <c r="W16" s="342"/>
      <c r="X16" s="147"/>
      <c r="Y16" s="147"/>
      <c r="Z16" s="147"/>
      <c r="AA16" s="149"/>
      <c r="AB16" s="145" t="str">
        <f>IF(OR('Banking Instructions'!H16="Non Staff Traveller",'Banking Instructions'!H16="Employee",'Banking Instructions'!H16="Individual"),IF('Banking Instructions'!AI16="","",'Banking Instructions'!AI16),"")</f>
        <v/>
      </c>
      <c r="AC16" s="145" t="str">
        <f>IF(OR('Banking Instructions'!H16="Non Staff Traveller",'Banking Instructions'!H16="Employee",'Banking Instructions'!H16="Individual"),IF('Banking Instructions'!AJ16="","",'Banking Instructions'!AJ16),"")</f>
        <v/>
      </c>
      <c r="AD16" s="343" t="str">
        <f>IF(OR('Banking Instructions'!H16="Non Staff Traveller",'Banking Instructions'!H16="Employee",'Banking Instructions'!H16="Individual"),IF('Banking Instructions'!AK16="","",'Banking Instructions'!AK16),"")</f>
        <v/>
      </c>
      <c r="AE16" s="147"/>
      <c r="AF16" s="147" t="str">
        <f>IF(OR('Banking Instructions'!H16="Non Staff Traveller",'Banking Instructions'!H16="Employee",'Banking Instructions'!H16="Individual"),IF('Banking Instructions'!AM16="","",'Banking Instructions'!AM16),"")</f>
        <v/>
      </c>
      <c r="AG16" s="147" t="str">
        <f>IF(OR('Banking Instructions'!H16="Non Staff Traveller",'Banking Instructions'!H16="Employee",'Banking Instructions'!H16="Individual"),IF('Banking Instructions'!AN16="","",'Banking Instructions'!AN16),"")</f>
        <v/>
      </c>
      <c r="AH16" s="147"/>
      <c r="AI16" s="344" t="str">
        <f>IF(OR('Banking Instructions'!H16="Non Staff Traveller",'Banking Instructions'!H16="Employee",'Banking Instructions'!H16="Individual"),IF('Banking Instructions'!AP16="","",'Banking Instructions'!AP16),"")</f>
        <v/>
      </c>
      <c r="AJ16" s="150" t="str">
        <f>IF(OR('Banking Instructions'!H16="Non Staff Traveller",'Banking Instructions'!H16="Employee",'Banking Instructions'!H16="Individual"),IF('Banking Instructions'!AQ16="","",'Banking Instructions'!AQ16),"")</f>
        <v/>
      </c>
      <c r="AK16" s="151" t="str">
        <f>IF(OR('Banking Instructions'!H16="Non Staff Traveller",'Banking Instructions'!H16="Employee",'Banking Instructions'!H16="Individual"),IF('Banking Instructions'!AR16="","",'Banking Instructions'!AR16),"")</f>
        <v/>
      </c>
      <c r="AL16" s="344" t="str">
        <f>IF(OR('Banking Instructions'!H16="Non Staff Traveller",'Banking Instructions'!H16="Employee",'Banking Instructions'!H16="Individual"),IF('Banking Instructions'!AS16="","",'Banking Instructions'!AS16),"")</f>
        <v/>
      </c>
      <c r="AM16" s="152" t="str">
        <f>IF(OR('Banking Instructions'!H16="Non Staff Traveller",'Banking Instructions'!H16="Employee",'Banking Instructions'!H16="Individual"),IF('Banking Instructions'!AT16="","",'Banking Instructions'!AT16),"")</f>
        <v/>
      </c>
      <c r="AN16" s="152" t="str">
        <f>IF(OR('Banking Instructions'!H16="Non Staff Traveller",'Banking Instructions'!H16="Employee",'Banking Instructions'!H16="Individual"),IF('Banking Instructions'!AU16="","",'Banking Instructions'!AU16),"")</f>
        <v/>
      </c>
      <c r="AO16" s="136" t="str">
        <f>IF(OR('Banking Instructions'!H16="Non Staff Traveller",'Banking Instructions'!H16="Employee",'Banking Instructions'!H16="Individual"),IF('Banking Instructions'!AV16="","",'Banking Instructions'!AV16),"")</f>
        <v/>
      </c>
      <c r="AP16" s="210"/>
      <c r="AQ16" s="150" t="str">
        <f t="shared" ref="AQ16:AQ79" si="2">IF(AO16="Y","Create","")</f>
        <v/>
      </c>
      <c r="AR16" s="344"/>
      <c r="AS16" s="136" t="str">
        <f>IF(OR('Banking Instructions'!H16="Non Staff Traveller",'Banking Instructions'!H16="Employee",'Banking Instructions'!H16="Individual"),IF('Banking Instructions'!AZ16="","",'Banking Instructions'!AZ16),"")</f>
        <v/>
      </c>
      <c r="AT16" s="152" t="str">
        <f>IF(OR('Banking Instructions'!H16="Non Staff Traveller",'Banking Instructions'!H16="Employee",'Banking Instructions'!H16="Individual"),IF('Banking Instructions'!BA16="","",'Banking Instructions'!BA16),"")</f>
        <v/>
      </c>
      <c r="AU16" s="152" t="str">
        <f>IF(OR('Banking Instructions'!H16="Non Staff Traveller",'Banking Instructions'!H16="Employee",'Banking Instructions'!H16="Individual"),IF('Banking Instructions'!BB16="","",'Banking Instructions'!BB16),"")</f>
        <v/>
      </c>
      <c r="AV16" s="210"/>
      <c r="AW16" s="136" t="str">
        <f>IF(OR('Banking Instructions'!H16="Non Staff Traveller",'Banking Instructions'!H16="Employee",'Banking Instructions'!H16="Individual"),IF('Banking Instructions'!BD16="","",'Banking Instructions'!BD16),"")</f>
        <v/>
      </c>
      <c r="AX16" s="136" t="str">
        <f>IF(OR('Banking Instructions'!H16="Non Staff Traveller",'Banking Instructions'!H16="Employee",'Banking Instructions'!H16="Individual"),IF('Banking Instructions'!BE16="","",'Banking Instructions'!BE16),"")</f>
        <v/>
      </c>
      <c r="AY16" s="152" t="str">
        <f>IF(OR('Banking Instructions'!H16="Non Staff Traveller",'Banking Instructions'!H16="Employee",'Banking Instructions'!H16="Individual"),IF('Banking Instructions'!BF16="","",'Banking Instructions'!BF16),"")</f>
        <v/>
      </c>
      <c r="AZ16" s="152" t="str">
        <f>IF(OR('Banking Instructions'!H16="Non Staff Traveller",'Banking Instructions'!H16="Employee",'Banking Instructions'!H16="Individual"),IF('Banking Instructions'!BG16="","",'Banking Instructions'!BG16),"")</f>
        <v/>
      </c>
      <c r="BA16" s="152" t="str">
        <f>IF(OR('Banking Instructions'!H16="Non Staff Traveller",'Banking Instructions'!H16="Employee",'Banking Instructions'!H16="Individual"),IF('Banking Instructions'!BH16="","",'Banking Instructions'!BH16),"")</f>
        <v/>
      </c>
      <c r="BB16" s="152" t="str">
        <f>IF(OR('Banking Instructions'!H16="Non Staff Traveller",'Banking Instructions'!H16="Employee",'Banking Instructions'!H16="Individual"),IF('Banking Instructions'!BI16="","",'Banking Instructions'!BI16),"")</f>
        <v/>
      </c>
      <c r="BC16" s="152" t="str">
        <f>IF(OR('Banking Instructions'!H16="Non Staff Traveller",'Banking Instructions'!H16="Employee",'Banking Instructions'!H16="Individual"),IF('Banking Instructions'!BJ16="","",'Banking Instructions'!BJ16),"")</f>
        <v/>
      </c>
      <c r="BD16" s="136" t="str">
        <f>IF(OR('Banking Instructions'!H16="Non Staff Traveller",'Banking Instructions'!H16="Employee",'Banking Instructions'!H16="Individual"),IF('Banking Instructions'!BK16="","",'Banking Instructions'!BK16),"")</f>
        <v/>
      </c>
      <c r="BE16" s="152" t="str">
        <f>IF(OR('Banking Instructions'!H16="Non Staff Traveller",'Banking Instructions'!H16="Employee",'Banking Instructions'!H16="Individual"),IF('Banking Instructions'!BL16="","",'Banking Instructions'!BL16),"")</f>
        <v/>
      </c>
      <c r="BF16" s="136" t="str">
        <f>IF(OR('Banking Instructions'!H16="Non Staff Traveller",'Banking Instructions'!H16="Employee",'Banking Instructions'!H16="Individual"),IF('Banking Instructions'!BM16="","",'Banking Instructions'!BM16),"")</f>
        <v/>
      </c>
      <c r="BG16" s="136" t="str">
        <f>IF(OR('Banking Instructions'!H16="Non Staff Traveller",'Banking Instructions'!H16="Employee",'Banking Instructions'!H16="Individual"),IF('Banking Instructions'!BN16="","",'Banking Instructions'!BN16),"")</f>
        <v/>
      </c>
      <c r="BH16" s="136" t="str">
        <f>IF(OR('Banking Instructions'!H16="Non Staff Traveller",'Banking Instructions'!H16="Employee",'Banking Instructions'!H16="Individual"),IF('Banking Instructions'!BO16="","",'Banking Instructions'!BO16),"")</f>
        <v/>
      </c>
      <c r="BI16" s="136" t="str">
        <f>IF(OR('Banking Instructions'!H16="Non Staff Traveller",'Banking Instructions'!H16="Employee",'Banking Instructions'!H16="Individual"),IF('Banking Instructions'!BP16="","",'Banking Instructions'!BP16),"")</f>
        <v/>
      </c>
      <c r="BJ16" s="136" t="str">
        <f>IF(OR('Banking Instructions'!H16="Non Staff Traveller",'Banking Instructions'!H16="Employee",'Banking Instructions'!H16="Individual"),IF('Banking Instructions'!BQ16="","",'Banking Instructions'!BQ16),"")</f>
        <v/>
      </c>
      <c r="BK16" s="136" t="str">
        <f>IF(OR('Banking Instructions'!H16="Non Staff Traveller",'Banking Instructions'!H16="Employee",'Banking Instructions'!H16="Individual"),IF('Banking Instructions'!BR16="","",'Banking Instructions'!BR16),"")</f>
        <v/>
      </c>
      <c r="BL16" s="136" t="str">
        <f>IF(OR('Banking Instructions'!H16="Non Staff Traveller",'Banking Instructions'!H16="Employee",'Banking Instructions'!H16="Individual"),IF('Banking Instructions'!BS16="","",'Banking Instructions'!BS16),"")</f>
        <v/>
      </c>
      <c r="BM16" s="136" t="str">
        <f>IF(OR('Banking Instructions'!H16="Non Staff Traveller",'Banking Instructions'!H16="Employee",'Banking Instructions'!H16="Individual"),IF('Banking Instructions'!BT16="","",'Banking Instructions'!BT16),"")</f>
        <v/>
      </c>
      <c r="BN16" s="136"/>
      <c r="BO16" s="210"/>
      <c r="BP16" s="153"/>
      <c r="BQ16" s="153"/>
      <c r="BR16" s="136"/>
      <c r="BS16" s="136"/>
      <c r="BT16" s="136"/>
      <c r="BU16" s="136"/>
      <c r="BV16" s="136" t="str">
        <f t="shared" si="0"/>
        <v/>
      </c>
      <c r="BW16" s="136" t="str">
        <f t="shared" si="1"/>
        <v/>
      </c>
      <c r="BX16" s="210"/>
      <c r="BY16" s="136" t="str">
        <f>IF(OR('Banking Instructions'!H16="Non Staff Traveller",'Banking Instructions'!H16="Employee",'Banking Instructions'!H16="Individual"),IF('Banking Instructions'!CF16="","",'Banking Instructions'!CF16),"")</f>
        <v/>
      </c>
      <c r="BZ16" s="136" t="str">
        <f>IF(OR('Banking Instructions'!H16="Non Staff Traveller",'Banking Instructions'!H16="Employee",'Banking Instructions'!H16="Individual"),IF('Banking Instructions'!CG16="","",'Banking Instructions'!CG16),"")</f>
        <v/>
      </c>
      <c r="CA16" s="136"/>
    </row>
    <row r="17" spans="1:80" s="256" customFormat="1" x14ac:dyDescent="0.2">
      <c r="A17" s="317"/>
      <c r="B17" s="317"/>
      <c r="C17" s="317"/>
      <c r="D17" s="317"/>
      <c r="E17" s="317"/>
      <c r="F17" s="140"/>
      <c r="G17" s="121" t="str">
        <f>IF(OR('Banking Instructions'!H17="Non Staff Traveller",'Banking Instructions'!H17="Employee",'Banking Instructions'!H17="Individual"),'Banking Instructions'!H17,"")</f>
        <v/>
      </c>
      <c r="H17" s="141"/>
      <c r="I17" s="142" t="str">
        <f>IF(OR('Banking Instructions'!H17="Non Staff Traveller",'Banking Instructions'!H17="Employee",'Banking Instructions'!H17="Individual"),IF('Banking Instructions'!J17="","",'Banking Instructions'!J17),"")</f>
        <v/>
      </c>
      <c r="J17" s="143" t="str">
        <f>IF(OR('Banking Instructions'!H17="Non Staff Traveller",'Banking Instructions'!H17="Employee",'Banking Instructions'!H17="Individual"),IF('Banking Instructions'!K17="","",'Banking Instructions'!K17),"")</f>
        <v/>
      </c>
      <c r="K17" s="142" t="str">
        <f>IF(OR('Banking Instructions'!H17="Non Staff Traveller",'Banking Instructions'!H17="Employee",'Banking Instructions'!H17="Individual"),IF('Banking Instructions'!L17="","",'Banking Instructions'!L17),"")</f>
        <v/>
      </c>
      <c r="L17" s="143" t="str">
        <f>IF(OR('Banking Instructions'!H17="Non Staff Traveller",'Banking Instructions'!H17="Employee",'Banking Instructions'!H17="Individual"),IF('Banking Instructions'!Q17="","",'Banking Instructions'!Q17),"")</f>
        <v/>
      </c>
      <c r="M17" s="341"/>
      <c r="N17" s="145" t="str">
        <f>IF(OR('Banking Instructions'!H17="Non Staff Traveller",'Banking Instructions'!H17="Employee",'Banking Instructions'!H17="Individual"),IF('Banking Instructions'!U17="","",'Banking Instructions'!U17),"")</f>
        <v/>
      </c>
      <c r="O17" s="149"/>
      <c r="P17" s="149"/>
      <c r="Q17" s="129" t="str">
        <f>IF(OR('Banking Instructions'!H17="Non Staff Traveller",'Banking Instructions'!H17="Employee",'Banking Instructions'!H17="Individual"),IF('Banking Instructions'!X17="","",'Banking Instructions'!X17),"")</f>
        <v/>
      </c>
      <c r="R17" s="411"/>
      <c r="S17" s="411"/>
      <c r="T17" s="147" t="str">
        <f>IF(OR('Banking Instructions'!H17="Non Staff Traveller",'Banking Instructions'!H17="Employee",'Banking Instructions'!H17="Individual"),IF('Banking Instructions'!AA17="","",'Banking Instructions'!AA17),"")</f>
        <v/>
      </c>
      <c r="U17" s="147" t="str">
        <f>IF(OR('Banking Instructions'!H17="Non Staff Traveller",'Banking Instructions'!H17="Employee",'Banking Instructions'!H17="Individual"),IF('Banking Instructions'!AB17="","",'Banking Instructions'!AB17),"")</f>
        <v/>
      </c>
      <c r="V17" s="143" t="str">
        <f>IF(OR('Banking Instructions'!H17="Non Staff Traveller",'Banking Instructions'!H17="Employee",'Banking Instructions'!H17="Individual"),IF('Banking Instructions'!AC17="","",'Banking Instructions'!AC17),"")</f>
        <v/>
      </c>
      <c r="W17" s="342"/>
      <c r="X17" s="147"/>
      <c r="Y17" s="147"/>
      <c r="Z17" s="147"/>
      <c r="AA17" s="149"/>
      <c r="AB17" s="145" t="str">
        <f>IF(OR('Banking Instructions'!H17="Non Staff Traveller",'Banking Instructions'!H17="Employee",'Banking Instructions'!H17="Individual"),IF('Banking Instructions'!AI17="","",'Banking Instructions'!AI17),"")</f>
        <v/>
      </c>
      <c r="AC17" s="145" t="str">
        <f>IF(OR('Banking Instructions'!H17="Non Staff Traveller",'Banking Instructions'!H17="Employee",'Banking Instructions'!H17="Individual"),IF('Banking Instructions'!AJ17="","",'Banking Instructions'!AJ17),"")</f>
        <v/>
      </c>
      <c r="AD17" s="343" t="str">
        <f>IF(OR('Banking Instructions'!H17="Non Staff Traveller",'Banking Instructions'!H17="Employee",'Banking Instructions'!H17="Individual"),IF('Banking Instructions'!AK17="","",'Banking Instructions'!AK17),"")</f>
        <v/>
      </c>
      <c r="AE17" s="147"/>
      <c r="AF17" s="147" t="str">
        <f>IF(OR('Banking Instructions'!H17="Non Staff Traveller",'Banking Instructions'!H17="Employee",'Banking Instructions'!H17="Individual"),IF('Banking Instructions'!AM17="","",'Banking Instructions'!AM17),"")</f>
        <v/>
      </c>
      <c r="AG17" s="147" t="str">
        <f>IF(OR('Banking Instructions'!H17="Non Staff Traveller",'Banking Instructions'!H17="Employee",'Banking Instructions'!H17="Individual"),IF('Banking Instructions'!AN17="","",'Banking Instructions'!AN17),"")</f>
        <v/>
      </c>
      <c r="AH17" s="147"/>
      <c r="AI17" s="344" t="str">
        <f>IF(OR('Banking Instructions'!H17="Non Staff Traveller",'Banking Instructions'!H17="Employee",'Banking Instructions'!H17="Individual"),IF('Banking Instructions'!AP17="","",'Banking Instructions'!AP17),"")</f>
        <v/>
      </c>
      <c r="AJ17" s="150" t="str">
        <f>IF(OR('Banking Instructions'!H17="Non Staff Traveller",'Banking Instructions'!H17="Employee",'Banking Instructions'!H17="Individual"),IF('Banking Instructions'!AQ17="","",'Banking Instructions'!AQ17),"")</f>
        <v/>
      </c>
      <c r="AK17" s="151" t="str">
        <f>IF(OR('Banking Instructions'!H17="Non Staff Traveller",'Banking Instructions'!H17="Employee",'Banking Instructions'!H17="Individual"),IF('Banking Instructions'!AR17="","",'Banking Instructions'!AR17),"")</f>
        <v/>
      </c>
      <c r="AL17" s="344" t="str">
        <f>IF(OR('Banking Instructions'!H17="Non Staff Traveller",'Banking Instructions'!H17="Employee",'Banking Instructions'!H17="Individual"),IF('Banking Instructions'!AS17="","",'Banking Instructions'!AS17),"")</f>
        <v/>
      </c>
      <c r="AM17" s="152" t="str">
        <f>IF(OR('Banking Instructions'!H17="Non Staff Traveller",'Banking Instructions'!H17="Employee",'Banking Instructions'!H17="Individual"),IF('Banking Instructions'!AT17="","",'Banking Instructions'!AT17),"")</f>
        <v/>
      </c>
      <c r="AN17" s="152" t="str">
        <f>IF(OR('Banking Instructions'!H17="Non Staff Traveller",'Banking Instructions'!H17="Employee",'Banking Instructions'!H17="Individual"),IF('Banking Instructions'!AU17="","",'Banking Instructions'!AU17),"")</f>
        <v/>
      </c>
      <c r="AO17" s="136" t="str">
        <f>IF(OR('Banking Instructions'!H17="Non Staff Traveller",'Banking Instructions'!H17="Employee",'Banking Instructions'!H17="Individual"),IF('Banking Instructions'!AV17="","",'Banking Instructions'!AV17),"")</f>
        <v/>
      </c>
      <c r="AP17" s="210"/>
      <c r="AQ17" s="150" t="str">
        <f t="shared" si="2"/>
        <v/>
      </c>
      <c r="AR17" s="344"/>
      <c r="AS17" s="136" t="str">
        <f>IF(OR('Banking Instructions'!H17="Non Staff Traveller",'Banking Instructions'!H17="Employee",'Banking Instructions'!H17="Individual"),IF('Banking Instructions'!AZ17="","",'Banking Instructions'!AZ17),"")</f>
        <v/>
      </c>
      <c r="AT17" s="152" t="str">
        <f>IF(OR('Banking Instructions'!H17="Non Staff Traveller",'Banking Instructions'!H17="Employee",'Banking Instructions'!H17="Individual"),IF('Banking Instructions'!BA17="","",'Banking Instructions'!BA17),"")</f>
        <v/>
      </c>
      <c r="AU17" s="152" t="str">
        <f>IF(OR('Banking Instructions'!H17="Non Staff Traveller",'Banking Instructions'!H17="Employee",'Banking Instructions'!H17="Individual"),IF('Banking Instructions'!BB17="","",'Banking Instructions'!BB17),"")</f>
        <v/>
      </c>
      <c r="AV17" s="210"/>
      <c r="AW17" s="136" t="str">
        <f>IF(OR('Banking Instructions'!H17="Non Staff Traveller",'Banking Instructions'!H17="Employee",'Banking Instructions'!H17="Individual"),IF('Banking Instructions'!BD17="","",'Banking Instructions'!BD17),"")</f>
        <v/>
      </c>
      <c r="AX17" s="136" t="str">
        <f>IF(OR('Banking Instructions'!H17="Non Staff Traveller",'Banking Instructions'!H17="Employee",'Banking Instructions'!H17="Individual"),IF('Banking Instructions'!BE17="","",'Banking Instructions'!BE17),"")</f>
        <v/>
      </c>
      <c r="AY17" s="152" t="str">
        <f>IF(OR('Banking Instructions'!H17="Non Staff Traveller",'Banking Instructions'!H17="Employee",'Banking Instructions'!H17="Individual"),IF('Banking Instructions'!BF17="","",'Banking Instructions'!BF17),"")</f>
        <v/>
      </c>
      <c r="AZ17" s="152" t="str">
        <f>IF(OR('Banking Instructions'!H17="Non Staff Traveller",'Banking Instructions'!H17="Employee",'Banking Instructions'!H17="Individual"),IF('Banking Instructions'!BG17="","",'Banking Instructions'!BG17),"")</f>
        <v/>
      </c>
      <c r="BA17" s="152" t="str">
        <f>IF(OR('Banking Instructions'!H17="Non Staff Traveller",'Banking Instructions'!H17="Employee",'Banking Instructions'!H17="Individual"),IF('Banking Instructions'!BH17="","",'Banking Instructions'!BH17),"")</f>
        <v/>
      </c>
      <c r="BB17" s="152" t="str">
        <f>IF(OR('Banking Instructions'!H17="Non Staff Traveller",'Banking Instructions'!H17="Employee",'Banking Instructions'!H17="Individual"),IF('Banking Instructions'!BI17="","",'Banking Instructions'!BI17),"")</f>
        <v/>
      </c>
      <c r="BC17" s="152" t="str">
        <f>IF(OR('Banking Instructions'!H17="Non Staff Traveller",'Banking Instructions'!H17="Employee",'Banking Instructions'!H17="Individual"),IF('Banking Instructions'!BJ17="","",'Banking Instructions'!BJ17),"")</f>
        <v/>
      </c>
      <c r="BD17" s="136" t="str">
        <f>IF(OR('Banking Instructions'!H17="Non Staff Traveller",'Banking Instructions'!H17="Employee",'Banking Instructions'!H17="Individual"),IF('Banking Instructions'!BK17="","",'Banking Instructions'!BK17),"")</f>
        <v/>
      </c>
      <c r="BE17" s="152" t="str">
        <f>IF(OR('Banking Instructions'!H17="Non Staff Traveller",'Banking Instructions'!H17="Employee",'Banking Instructions'!H17="Individual"),IF('Banking Instructions'!BL17="","",'Banking Instructions'!BL17),"")</f>
        <v/>
      </c>
      <c r="BF17" s="136" t="str">
        <f>IF(OR('Banking Instructions'!H17="Non Staff Traveller",'Banking Instructions'!H17="Employee",'Banking Instructions'!H17="Individual"),IF('Banking Instructions'!BM17="","",'Banking Instructions'!BM17),"")</f>
        <v/>
      </c>
      <c r="BG17" s="136" t="str">
        <f>IF(OR('Banking Instructions'!H17="Non Staff Traveller",'Banking Instructions'!H17="Employee",'Banking Instructions'!H17="Individual"),IF('Banking Instructions'!BN17="","",'Banking Instructions'!BN17),"")</f>
        <v/>
      </c>
      <c r="BH17" s="136" t="str">
        <f>IF(OR('Banking Instructions'!H17="Non Staff Traveller",'Banking Instructions'!H17="Employee",'Banking Instructions'!H17="Individual"),IF('Banking Instructions'!BO17="","",'Banking Instructions'!BO17),"")</f>
        <v/>
      </c>
      <c r="BI17" s="136" t="str">
        <f>IF(OR('Banking Instructions'!H17="Non Staff Traveller",'Banking Instructions'!H17="Employee",'Banking Instructions'!H17="Individual"),IF('Banking Instructions'!BP17="","",'Banking Instructions'!BP17),"")</f>
        <v/>
      </c>
      <c r="BJ17" s="136" t="str">
        <f>IF(OR('Banking Instructions'!H17="Non Staff Traveller",'Banking Instructions'!H17="Employee",'Banking Instructions'!H17="Individual"),IF('Banking Instructions'!BQ17="","",'Banking Instructions'!BQ17),"")</f>
        <v/>
      </c>
      <c r="BK17" s="136" t="str">
        <f>IF(OR('Banking Instructions'!H17="Non Staff Traveller",'Banking Instructions'!H17="Employee",'Banking Instructions'!H17="Individual"),IF('Banking Instructions'!BR17="","",'Banking Instructions'!BR17),"")</f>
        <v/>
      </c>
      <c r="BL17" s="136" t="str">
        <f>IF(OR('Banking Instructions'!H17="Non Staff Traveller",'Banking Instructions'!H17="Employee",'Banking Instructions'!H17="Individual"),IF('Banking Instructions'!BS17="","",'Banking Instructions'!BS17),"")</f>
        <v/>
      </c>
      <c r="BM17" s="136" t="str">
        <f>IF(OR('Banking Instructions'!H17="Non Staff Traveller",'Banking Instructions'!H17="Employee",'Banking Instructions'!H17="Individual"),IF('Banking Instructions'!BT17="","",'Banking Instructions'!BT17),"")</f>
        <v/>
      </c>
      <c r="BN17" s="136"/>
      <c r="BO17" s="210"/>
      <c r="BP17" s="153"/>
      <c r="BQ17" s="153"/>
      <c r="BR17" s="136"/>
      <c r="BS17" s="136"/>
      <c r="BT17" s="136"/>
      <c r="BU17" s="136"/>
      <c r="BV17" s="136" t="str">
        <f t="shared" si="0"/>
        <v/>
      </c>
      <c r="BW17" s="136" t="str">
        <f t="shared" si="1"/>
        <v/>
      </c>
      <c r="BX17" s="210"/>
      <c r="BY17" s="136" t="str">
        <f>IF(OR('Banking Instructions'!H17="Non Staff Traveller",'Banking Instructions'!H17="Employee",'Banking Instructions'!H17="Individual"),IF('Banking Instructions'!CF17="","",'Banking Instructions'!CF17),"")</f>
        <v/>
      </c>
      <c r="BZ17" s="136" t="str">
        <f>IF(OR('Banking Instructions'!H17="Non Staff Traveller",'Banking Instructions'!H17="Employee",'Banking Instructions'!H17="Individual"),IF('Banking Instructions'!CG17="","",'Banking Instructions'!CG17),"")</f>
        <v/>
      </c>
      <c r="CA17" s="136"/>
    </row>
    <row r="18" spans="1:80" s="256" customFormat="1" x14ac:dyDescent="0.2">
      <c r="A18" s="317"/>
      <c r="B18" s="317"/>
      <c r="C18" s="317"/>
      <c r="D18" s="317"/>
      <c r="E18" s="317"/>
      <c r="F18" s="140"/>
      <c r="G18" s="121" t="str">
        <f>IF(OR('Banking Instructions'!H18="Non Staff Traveller",'Banking Instructions'!H18="Employee",'Banking Instructions'!H18="Individual"),'Banking Instructions'!H18,"")</f>
        <v/>
      </c>
      <c r="H18" s="141"/>
      <c r="I18" s="142" t="str">
        <f>IF(OR('Banking Instructions'!H18="Non Staff Traveller",'Banking Instructions'!H18="Employee",'Banking Instructions'!H18="Individual"),IF('Banking Instructions'!J18="","",'Banking Instructions'!J18),"")</f>
        <v/>
      </c>
      <c r="J18" s="143" t="str">
        <f>IF(OR('Banking Instructions'!H18="Non Staff Traveller",'Banking Instructions'!H18="Employee",'Banking Instructions'!H18="Individual"),IF('Banking Instructions'!K18="","",'Banking Instructions'!K18),"")</f>
        <v/>
      </c>
      <c r="K18" s="142" t="str">
        <f>IF(OR('Banking Instructions'!H18="Non Staff Traveller",'Banking Instructions'!H18="Employee",'Banking Instructions'!H18="Individual"),IF('Banking Instructions'!L18="","",'Banking Instructions'!L18),"")</f>
        <v/>
      </c>
      <c r="L18" s="143" t="str">
        <f>IF(OR('Banking Instructions'!H18="Non Staff Traveller",'Banking Instructions'!H18="Employee",'Banking Instructions'!H18="Individual"),IF('Banking Instructions'!Q18="","",'Banking Instructions'!Q18),"")</f>
        <v/>
      </c>
      <c r="M18" s="341"/>
      <c r="N18" s="145" t="str">
        <f>IF(OR('Banking Instructions'!H18="Non Staff Traveller",'Banking Instructions'!H18="Employee",'Banking Instructions'!H18="Individual"),IF('Banking Instructions'!U18="","",'Banking Instructions'!U18),"")</f>
        <v/>
      </c>
      <c r="O18" s="149"/>
      <c r="P18" s="149"/>
      <c r="Q18" s="129" t="str">
        <f>IF(OR('Banking Instructions'!H18="Non Staff Traveller",'Banking Instructions'!H18="Employee",'Banking Instructions'!H18="Individual"),IF('Banking Instructions'!X18="","",'Banking Instructions'!X18),"")</f>
        <v/>
      </c>
      <c r="R18" s="411"/>
      <c r="S18" s="411"/>
      <c r="T18" s="147" t="str">
        <f>IF(OR('Banking Instructions'!H18="Non Staff Traveller",'Banking Instructions'!H18="Employee",'Banking Instructions'!H18="Individual"),IF('Banking Instructions'!AA18="","",'Banking Instructions'!AA18),"")</f>
        <v/>
      </c>
      <c r="U18" s="147" t="str">
        <f>IF(OR('Banking Instructions'!H18="Non Staff Traveller",'Banking Instructions'!H18="Employee",'Banking Instructions'!H18="Individual"),IF('Banking Instructions'!AB18="","",'Banking Instructions'!AB18),"")</f>
        <v/>
      </c>
      <c r="V18" s="143" t="str">
        <f>IF(OR('Banking Instructions'!H18="Non Staff Traveller",'Banking Instructions'!H18="Employee",'Banking Instructions'!H18="Individual"),IF('Banking Instructions'!AC18="","",'Banking Instructions'!AC18),"")</f>
        <v/>
      </c>
      <c r="W18" s="342"/>
      <c r="X18" s="147"/>
      <c r="Y18" s="147"/>
      <c r="Z18" s="147"/>
      <c r="AA18" s="149"/>
      <c r="AB18" s="145" t="str">
        <f>IF(OR('Banking Instructions'!H18="Non Staff Traveller",'Banking Instructions'!H18="Employee",'Banking Instructions'!H18="Individual"),IF('Banking Instructions'!AI18="","",'Banking Instructions'!AI18),"")</f>
        <v/>
      </c>
      <c r="AC18" s="145" t="str">
        <f>IF(OR('Banking Instructions'!H18="Non Staff Traveller",'Banking Instructions'!H18="Employee",'Banking Instructions'!H18="Individual"),IF('Banking Instructions'!AJ18="","",'Banking Instructions'!AJ18),"")</f>
        <v/>
      </c>
      <c r="AD18" s="343" t="str">
        <f>IF(OR('Banking Instructions'!H18="Non Staff Traveller",'Banking Instructions'!H18="Employee",'Banking Instructions'!H18="Individual"),IF('Banking Instructions'!AK18="","",'Banking Instructions'!AK18),"")</f>
        <v/>
      </c>
      <c r="AE18" s="147"/>
      <c r="AF18" s="147" t="str">
        <f>IF(OR('Banking Instructions'!H18="Non Staff Traveller",'Banking Instructions'!H18="Employee",'Banking Instructions'!H18="Individual"),IF('Banking Instructions'!AM18="","",'Banking Instructions'!AM18),"")</f>
        <v/>
      </c>
      <c r="AG18" s="147" t="str">
        <f>IF(OR('Banking Instructions'!H18="Non Staff Traveller",'Banking Instructions'!H18="Employee",'Banking Instructions'!H18="Individual"),IF('Banking Instructions'!AN18="","",'Banking Instructions'!AN18),"")</f>
        <v/>
      </c>
      <c r="AH18" s="147"/>
      <c r="AI18" s="344" t="str">
        <f>IF(OR('Banking Instructions'!H18="Non Staff Traveller",'Banking Instructions'!H18="Employee",'Banking Instructions'!H18="Individual"),IF('Banking Instructions'!AP18="","",'Banking Instructions'!AP18),"")</f>
        <v/>
      </c>
      <c r="AJ18" s="150" t="str">
        <f>IF(OR('Banking Instructions'!H18="Non Staff Traveller",'Banking Instructions'!H18="Employee",'Banking Instructions'!H18="Individual"),IF('Banking Instructions'!AQ18="","",'Banking Instructions'!AQ18),"")</f>
        <v/>
      </c>
      <c r="AK18" s="151" t="str">
        <f>IF(OR('Banking Instructions'!H18="Non Staff Traveller",'Banking Instructions'!H18="Employee",'Banking Instructions'!H18="Individual"),IF('Banking Instructions'!AR18="","",'Banking Instructions'!AR18),"")</f>
        <v/>
      </c>
      <c r="AL18" s="344" t="str">
        <f>IF(OR('Banking Instructions'!H18="Non Staff Traveller",'Banking Instructions'!H18="Employee",'Banking Instructions'!H18="Individual"),IF('Banking Instructions'!AS18="","",'Banking Instructions'!AS18),"")</f>
        <v/>
      </c>
      <c r="AM18" s="152" t="str">
        <f>IF(OR('Banking Instructions'!H18="Non Staff Traveller",'Banking Instructions'!H18="Employee",'Banking Instructions'!H18="Individual"),IF('Banking Instructions'!AT18="","",'Banking Instructions'!AT18),"")</f>
        <v/>
      </c>
      <c r="AN18" s="152" t="str">
        <f>IF(OR('Banking Instructions'!H18="Non Staff Traveller",'Banking Instructions'!H18="Employee",'Banking Instructions'!H18="Individual"),IF('Banking Instructions'!AU18="","",'Banking Instructions'!AU18),"")</f>
        <v/>
      </c>
      <c r="AO18" s="136" t="str">
        <f>IF(OR('Banking Instructions'!H18="Non Staff Traveller",'Banking Instructions'!H18="Employee",'Banking Instructions'!H18="Individual"),IF('Banking Instructions'!AV18="","",'Banking Instructions'!AV18),"")</f>
        <v/>
      </c>
      <c r="AP18" s="210"/>
      <c r="AQ18" s="150" t="str">
        <f t="shared" si="2"/>
        <v/>
      </c>
      <c r="AR18" s="344"/>
      <c r="AS18" s="136" t="str">
        <f>IF(OR('Banking Instructions'!H18="Non Staff Traveller",'Banking Instructions'!H18="Employee",'Banking Instructions'!H18="Individual"),IF('Banking Instructions'!AZ18="","",'Banking Instructions'!AZ18),"")</f>
        <v/>
      </c>
      <c r="AT18" s="152" t="str">
        <f>IF(OR('Banking Instructions'!H18="Non Staff Traveller",'Banking Instructions'!H18="Employee",'Banking Instructions'!H18="Individual"),IF('Banking Instructions'!BA18="","",'Banking Instructions'!BA18),"")</f>
        <v/>
      </c>
      <c r="AU18" s="152" t="str">
        <f>IF(OR('Banking Instructions'!H18="Non Staff Traveller",'Banking Instructions'!H18="Employee",'Banking Instructions'!H18="Individual"),IF('Banking Instructions'!BB18="","",'Banking Instructions'!BB18),"")</f>
        <v/>
      </c>
      <c r="AV18" s="210"/>
      <c r="AW18" s="136" t="str">
        <f>IF(OR('Banking Instructions'!H18="Non Staff Traveller",'Banking Instructions'!H18="Employee",'Banking Instructions'!H18="Individual"),IF('Banking Instructions'!BD18="","",'Banking Instructions'!BD18),"")</f>
        <v/>
      </c>
      <c r="AX18" s="136" t="str">
        <f>IF(OR('Banking Instructions'!H18="Non Staff Traveller",'Banking Instructions'!H18="Employee",'Banking Instructions'!H18="Individual"),IF('Banking Instructions'!BE18="","",'Banking Instructions'!BE18),"")</f>
        <v/>
      </c>
      <c r="AY18" s="152" t="str">
        <f>IF(OR('Banking Instructions'!H18="Non Staff Traveller",'Banking Instructions'!H18="Employee",'Banking Instructions'!H18="Individual"),IF('Banking Instructions'!BF18="","",'Banking Instructions'!BF18),"")</f>
        <v/>
      </c>
      <c r="AZ18" s="152" t="str">
        <f>IF(OR('Banking Instructions'!H18="Non Staff Traveller",'Banking Instructions'!H18="Employee",'Banking Instructions'!H18="Individual"),IF('Banking Instructions'!BG18="","",'Banking Instructions'!BG18),"")</f>
        <v/>
      </c>
      <c r="BA18" s="152" t="str">
        <f>IF(OR('Banking Instructions'!H18="Non Staff Traveller",'Banking Instructions'!H18="Employee",'Banking Instructions'!H18="Individual"),IF('Banking Instructions'!BH18="","",'Banking Instructions'!BH18),"")</f>
        <v/>
      </c>
      <c r="BB18" s="152" t="str">
        <f>IF(OR('Banking Instructions'!H18="Non Staff Traveller",'Banking Instructions'!H18="Employee",'Banking Instructions'!H18="Individual"),IF('Banking Instructions'!BI18="","",'Banking Instructions'!BI18),"")</f>
        <v/>
      </c>
      <c r="BC18" s="152" t="str">
        <f>IF(OR('Banking Instructions'!H18="Non Staff Traveller",'Banking Instructions'!H18="Employee",'Banking Instructions'!H18="Individual"),IF('Banking Instructions'!BJ18="","",'Banking Instructions'!BJ18),"")</f>
        <v/>
      </c>
      <c r="BD18" s="136" t="str">
        <f>IF(OR('Banking Instructions'!H18="Non Staff Traveller",'Banking Instructions'!H18="Employee",'Banking Instructions'!H18="Individual"),IF('Banking Instructions'!BK18="","",'Banking Instructions'!BK18),"")</f>
        <v/>
      </c>
      <c r="BE18" s="152" t="str">
        <f>IF(OR('Banking Instructions'!H18="Non Staff Traveller",'Banking Instructions'!H18="Employee",'Banking Instructions'!H18="Individual"),IF('Banking Instructions'!BL18="","",'Banking Instructions'!BL18),"")</f>
        <v/>
      </c>
      <c r="BF18" s="136" t="str">
        <f>IF(OR('Banking Instructions'!H18="Non Staff Traveller",'Banking Instructions'!H18="Employee",'Banking Instructions'!H18="Individual"),IF('Banking Instructions'!BM18="","",'Banking Instructions'!BM18),"")</f>
        <v/>
      </c>
      <c r="BG18" s="136" t="str">
        <f>IF(OR('Banking Instructions'!H18="Non Staff Traveller",'Banking Instructions'!H18="Employee",'Banking Instructions'!H18="Individual"),IF('Banking Instructions'!BN18="","",'Banking Instructions'!BN18),"")</f>
        <v/>
      </c>
      <c r="BH18" s="136" t="str">
        <f>IF(OR('Banking Instructions'!H18="Non Staff Traveller",'Banking Instructions'!H18="Employee",'Banking Instructions'!H18="Individual"),IF('Banking Instructions'!BO18="","",'Banking Instructions'!BO18),"")</f>
        <v/>
      </c>
      <c r="BI18" s="136" t="str">
        <f>IF(OR('Banking Instructions'!H18="Non Staff Traveller",'Banking Instructions'!H18="Employee",'Banking Instructions'!H18="Individual"),IF('Banking Instructions'!BP18="","",'Banking Instructions'!BP18),"")</f>
        <v/>
      </c>
      <c r="BJ18" s="136" t="str">
        <f>IF(OR('Banking Instructions'!H18="Non Staff Traveller",'Banking Instructions'!H18="Employee",'Banking Instructions'!H18="Individual"),IF('Banking Instructions'!BQ18="","",'Banking Instructions'!BQ18),"")</f>
        <v/>
      </c>
      <c r="BK18" s="136" t="str">
        <f>IF(OR('Banking Instructions'!H18="Non Staff Traveller",'Banking Instructions'!H18="Employee",'Banking Instructions'!H18="Individual"),IF('Banking Instructions'!BR18="","",'Banking Instructions'!BR18),"")</f>
        <v/>
      </c>
      <c r="BL18" s="136" t="str">
        <f>IF(OR('Banking Instructions'!H18="Non Staff Traveller",'Banking Instructions'!H18="Employee",'Banking Instructions'!H18="Individual"),IF('Banking Instructions'!BS18="","",'Banking Instructions'!BS18),"")</f>
        <v/>
      </c>
      <c r="BM18" s="136" t="str">
        <f>IF(OR('Banking Instructions'!H18="Non Staff Traveller",'Banking Instructions'!H18="Employee",'Banking Instructions'!H18="Individual"),IF('Banking Instructions'!BT18="","",'Banking Instructions'!BT18),"")</f>
        <v/>
      </c>
      <c r="BN18" s="136"/>
      <c r="BO18" s="210"/>
      <c r="BP18" s="153"/>
      <c r="BQ18" s="153"/>
      <c r="BR18" s="136"/>
      <c r="BS18" s="136"/>
      <c r="BT18" s="136"/>
      <c r="BU18" s="136"/>
      <c r="BV18" s="136" t="str">
        <f t="shared" si="0"/>
        <v/>
      </c>
      <c r="BW18" s="136" t="str">
        <f t="shared" si="1"/>
        <v/>
      </c>
      <c r="BX18" s="210"/>
      <c r="BY18" s="136" t="str">
        <f>IF(OR('Banking Instructions'!H18="Non Staff Traveller",'Banking Instructions'!H18="Employee",'Banking Instructions'!H18="Individual"),IF('Banking Instructions'!CF18="","",'Banking Instructions'!CF18),"")</f>
        <v/>
      </c>
      <c r="BZ18" s="136" t="str">
        <f>IF(OR('Banking Instructions'!H18="Non Staff Traveller",'Banking Instructions'!H18="Employee",'Banking Instructions'!H18="Individual"),IF('Banking Instructions'!CG18="","",'Banking Instructions'!CG18),"")</f>
        <v/>
      </c>
      <c r="CA18" s="136"/>
    </row>
    <row r="19" spans="1:80" s="256" customFormat="1" x14ac:dyDescent="0.2">
      <c r="A19" s="317"/>
      <c r="B19" s="317"/>
      <c r="C19" s="317"/>
      <c r="D19" s="317"/>
      <c r="E19" s="317"/>
      <c r="F19" s="155"/>
      <c r="G19" s="121" t="str">
        <f>IF(OR('Banking Instructions'!H19="Non Staff Traveller",'Banking Instructions'!H19="Employee",'Banking Instructions'!H19="Individual"),'Banking Instructions'!H19,"")</f>
        <v/>
      </c>
      <c r="H19" s="141"/>
      <c r="I19" s="142" t="str">
        <f>IF(OR('Banking Instructions'!H19="Non Staff Traveller",'Banking Instructions'!H19="Employee",'Banking Instructions'!H19="Individual"),IF('Banking Instructions'!J19="","",'Banking Instructions'!J19),"")</f>
        <v/>
      </c>
      <c r="J19" s="143" t="str">
        <f>IF(OR('Banking Instructions'!H19="Non Staff Traveller",'Banking Instructions'!H19="Employee",'Banking Instructions'!H19="Individual"),IF('Banking Instructions'!K19="","",'Banking Instructions'!K19),"")</f>
        <v/>
      </c>
      <c r="K19" s="142" t="str">
        <f>IF(OR('Banking Instructions'!H19="Non Staff Traveller",'Banking Instructions'!H19="Employee",'Banking Instructions'!H19="Individual"),IF('Banking Instructions'!L19="","",'Banking Instructions'!L19),"")</f>
        <v/>
      </c>
      <c r="L19" s="143" t="str">
        <f>IF(OR('Banking Instructions'!H19="Non Staff Traveller",'Banking Instructions'!H19="Employee",'Banking Instructions'!H19="Individual"),IF('Banking Instructions'!Q19="","",'Banking Instructions'!Q19),"")</f>
        <v/>
      </c>
      <c r="M19" s="341"/>
      <c r="N19" s="145" t="str">
        <f>IF(OR('Banking Instructions'!H19="Non Staff Traveller",'Banking Instructions'!H19="Employee",'Banking Instructions'!H19="Individual"),IF('Banking Instructions'!U19="","",'Banking Instructions'!U19),"")</f>
        <v/>
      </c>
      <c r="O19" s="149"/>
      <c r="P19" s="149"/>
      <c r="Q19" s="129" t="str">
        <f>IF(OR('Banking Instructions'!H19="Non Staff Traveller",'Banking Instructions'!H19="Employee",'Banking Instructions'!H19="Individual"),IF('Banking Instructions'!X19="","",'Banking Instructions'!X19),"")</f>
        <v/>
      </c>
      <c r="R19" s="411"/>
      <c r="S19" s="411"/>
      <c r="T19" s="147" t="str">
        <f>IF(OR('Banking Instructions'!H19="Non Staff Traveller",'Banking Instructions'!H19="Employee",'Banking Instructions'!H19="Individual"),IF('Banking Instructions'!AA19="","",'Banking Instructions'!AA19),"")</f>
        <v/>
      </c>
      <c r="U19" s="147" t="str">
        <f>IF(OR('Banking Instructions'!H19="Non Staff Traveller",'Banking Instructions'!H19="Employee",'Banking Instructions'!H19="Individual"),IF('Banking Instructions'!AB19="","",'Banking Instructions'!AB19),"")</f>
        <v/>
      </c>
      <c r="V19" s="143" t="str">
        <f>IF(OR('Banking Instructions'!H19="Non Staff Traveller",'Banking Instructions'!H19="Employee",'Banking Instructions'!H19="Individual"),IF('Banking Instructions'!AC19="","",'Banking Instructions'!AC19),"")</f>
        <v/>
      </c>
      <c r="W19" s="342"/>
      <c r="X19" s="147"/>
      <c r="Y19" s="147"/>
      <c r="Z19" s="147"/>
      <c r="AA19" s="149"/>
      <c r="AB19" s="145" t="str">
        <f>IF(OR('Banking Instructions'!H19="Non Staff Traveller",'Banking Instructions'!H19="Employee",'Banking Instructions'!H19="Individual"),IF('Banking Instructions'!AI19="","",'Banking Instructions'!AI19),"")</f>
        <v/>
      </c>
      <c r="AC19" s="145" t="str">
        <f>IF(OR('Banking Instructions'!H19="Non Staff Traveller",'Banking Instructions'!H19="Employee",'Banking Instructions'!H19="Individual"),IF('Banking Instructions'!AJ19="","",'Banking Instructions'!AJ19),"")</f>
        <v/>
      </c>
      <c r="AD19" s="343" t="str">
        <f>IF(OR('Banking Instructions'!H19="Non Staff Traveller",'Banking Instructions'!H19="Employee",'Banking Instructions'!H19="Individual"),IF('Banking Instructions'!AK19="","",'Banking Instructions'!AK19),"")</f>
        <v/>
      </c>
      <c r="AE19" s="147"/>
      <c r="AF19" s="147" t="str">
        <f>IF(OR('Banking Instructions'!H19="Non Staff Traveller",'Banking Instructions'!H19="Employee",'Banking Instructions'!H19="Individual"),IF('Banking Instructions'!AM19="","",'Banking Instructions'!AM19),"")</f>
        <v/>
      </c>
      <c r="AG19" s="147" t="str">
        <f>IF(OR('Banking Instructions'!H19="Non Staff Traveller",'Banking Instructions'!H19="Employee",'Banking Instructions'!H19="Individual"),IF('Banking Instructions'!AN19="","",'Banking Instructions'!AN19),"")</f>
        <v/>
      </c>
      <c r="AH19" s="147"/>
      <c r="AI19" s="344" t="str">
        <f>IF(OR('Banking Instructions'!H19="Non Staff Traveller",'Banking Instructions'!H19="Employee",'Banking Instructions'!H19="Individual"),IF('Banking Instructions'!AP19="","",'Banking Instructions'!AP19),"")</f>
        <v/>
      </c>
      <c r="AJ19" s="150" t="str">
        <f>IF(OR('Banking Instructions'!H19="Non Staff Traveller",'Banking Instructions'!H19="Employee",'Banking Instructions'!H19="Individual"),IF('Banking Instructions'!AQ19="","",'Banking Instructions'!AQ19),"")</f>
        <v/>
      </c>
      <c r="AK19" s="151" t="str">
        <f>IF(OR('Banking Instructions'!H19="Non Staff Traveller",'Banking Instructions'!H19="Employee",'Banking Instructions'!H19="Individual"),IF('Banking Instructions'!AR19="","",'Banking Instructions'!AR19),"")</f>
        <v/>
      </c>
      <c r="AL19" s="344" t="str">
        <f>IF(OR('Banking Instructions'!H19="Non Staff Traveller",'Banking Instructions'!H19="Employee",'Banking Instructions'!H19="Individual"),IF('Banking Instructions'!AS19="","",'Banking Instructions'!AS19),"")</f>
        <v/>
      </c>
      <c r="AM19" s="152" t="str">
        <f>IF(OR('Banking Instructions'!H19="Non Staff Traveller",'Banking Instructions'!H19="Employee",'Banking Instructions'!H19="Individual"),IF('Banking Instructions'!AT19="","",'Banking Instructions'!AT19),"")</f>
        <v/>
      </c>
      <c r="AN19" s="152" t="str">
        <f>IF(OR('Banking Instructions'!H19="Non Staff Traveller",'Banking Instructions'!H19="Employee",'Banking Instructions'!H19="Individual"),IF('Banking Instructions'!AU19="","",'Banking Instructions'!AU19),"")</f>
        <v/>
      </c>
      <c r="AO19" s="136" t="str">
        <f>IF(OR('Banking Instructions'!H19="Non Staff Traveller",'Banking Instructions'!H19="Employee",'Banking Instructions'!H19="Individual"),IF('Banking Instructions'!AV19="","",'Banking Instructions'!AV19),"")</f>
        <v/>
      </c>
      <c r="AP19" s="210"/>
      <c r="AQ19" s="150" t="str">
        <f t="shared" si="2"/>
        <v/>
      </c>
      <c r="AR19" s="344"/>
      <c r="AS19" s="136" t="str">
        <f>IF(OR('Banking Instructions'!H19="Non Staff Traveller",'Banking Instructions'!H19="Employee",'Banking Instructions'!H19="Individual"),IF('Banking Instructions'!AZ19="","",'Banking Instructions'!AZ19),"")</f>
        <v/>
      </c>
      <c r="AT19" s="152" t="str">
        <f>IF(OR('Banking Instructions'!H19="Non Staff Traveller",'Banking Instructions'!H19="Employee",'Banking Instructions'!H19="Individual"),IF('Banking Instructions'!BA19="","",'Banking Instructions'!BA19),"")</f>
        <v/>
      </c>
      <c r="AU19" s="152" t="str">
        <f>IF(OR('Banking Instructions'!H19="Non Staff Traveller",'Banking Instructions'!H19="Employee",'Banking Instructions'!H19="Individual"),IF('Banking Instructions'!BB19="","",'Banking Instructions'!BB19),"")</f>
        <v/>
      </c>
      <c r="AV19" s="210"/>
      <c r="AW19" s="136" t="str">
        <f>IF(OR('Banking Instructions'!H19="Non Staff Traveller",'Banking Instructions'!H19="Employee",'Banking Instructions'!H19="Individual"),IF('Banking Instructions'!BD19="","",'Banking Instructions'!BD19),"")</f>
        <v/>
      </c>
      <c r="AX19" s="136" t="str">
        <f>IF(OR('Banking Instructions'!H19="Non Staff Traveller",'Banking Instructions'!H19="Employee",'Banking Instructions'!H19="Individual"),IF('Banking Instructions'!BE19="","",'Banking Instructions'!BE19),"")</f>
        <v/>
      </c>
      <c r="AY19" s="152" t="str">
        <f>IF(OR('Banking Instructions'!H19="Non Staff Traveller",'Banking Instructions'!H19="Employee",'Banking Instructions'!H19="Individual"),IF('Banking Instructions'!BF19="","",'Banking Instructions'!BF19),"")</f>
        <v/>
      </c>
      <c r="AZ19" s="152" t="str">
        <f>IF(OR('Banking Instructions'!H19="Non Staff Traveller",'Banking Instructions'!H19="Employee",'Banking Instructions'!H19="Individual"),IF('Banking Instructions'!BG19="","",'Banking Instructions'!BG19),"")</f>
        <v/>
      </c>
      <c r="BA19" s="152" t="str">
        <f>IF(OR('Banking Instructions'!H19="Non Staff Traveller",'Banking Instructions'!H19="Employee",'Banking Instructions'!H19="Individual"),IF('Banking Instructions'!BH19="","",'Banking Instructions'!BH19),"")</f>
        <v/>
      </c>
      <c r="BB19" s="152" t="str">
        <f>IF(OR('Banking Instructions'!H19="Non Staff Traveller",'Banking Instructions'!H19="Employee",'Banking Instructions'!H19="Individual"),IF('Banking Instructions'!BI19="","",'Banking Instructions'!BI19),"")</f>
        <v/>
      </c>
      <c r="BC19" s="152" t="str">
        <f>IF(OR('Banking Instructions'!H19="Non Staff Traveller",'Banking Instructions'!H19="Employee",'Banking Instructions'!H19="Individual"),IF('Banking Instructions'!BJ19="","",'Banking Instructions'!BJ19),"")</f>
        <v/>
      </c>
      <c r="BD19" s="136" t="str">
        <f>IF(OR('Banking Instructions'!H19="Non Staff Traveller",'Banking Instructions'!H19="Employee",'Banking Instructions'!H19="Individual"),IF('Banking Instructions'!BK19="","",'Banking Instructions'!BK19),"")</f>
        <v/>
      </c>
      <c r="BE19" s="152" t="str">
        <f>IF(OR('Banking Instructions'!H19="Non Staff Traveller",'Banking Instructions'!H19="Employee",'Banking Instructions'!H19="Individual"),IF('Banking Instructions'!BL19="","",'Banking Instructions'!BL19),"")</f>
        <v/>
      </c>
      <c r="BF19" s="136" t="str">
        <f>IF(OR('Banking Instructions'!H19="Non Staff Traveller",'Banking Instructions'!H19="Employee",'Banking Instructions'!H19="Individual"),IF('Banking Instructions'!BM19="","",'Banking Instructions'!BM19),"")</f>
        <v/>
      </c>
      <c r="BG19" s="136" t="str">
        <f>IF(OR('Banking Instructions'!H19="Non Staff Traveller",'Banking Instructions'!H19="Employee",'Banking Instructions'!H19="Individual"),IF('Banking Instructions'!BN19="","",'Banking Instructions'!BN19),"")</f>
        <v/>
      </c>
      <c r="BH19" s="136" t="str">
        <f>IF(OR('Banking Instructions'!H19="Non Staff Traveller",'Banking Instructions'!H19="Employee",'Banking Instructions'!H19="Individual"),IF('Banking Instructions'!BO19="","",'Banking Instructions'!BO19),"")</f>
        <v/>
      </c>
      <c r="BI19" s="136" t="str">
        <f>IF(OR('Banking Instructions'!H19="Non Staff Traveller",'Banking Instructions'!H19="Employee",'Banking Instructions'!H19="Individual"),IF('Banking Instructions'!BP19="","",'Banking Instructions'!BP19),"")</f>
        <v/>
      </c>
      <c r="BJ19" s="136" t="str">
        <f>IF(OR('Banking Instructions'!H19="Non Staff Traveller",'Banking Instructions'!H19="Employee",'Banking Instructions'!H19="Individual"),IF('Banking Instructions'!BQ19="","",'Banking Instructions'!BQ19),"")</f>
        <v/>
      </c>
      <c r="BK19" s="136" t="str">
        <f>IF(OR('Banking Instructions'!H19="Non Staff Traveller",'Banking Instructions'!H19="Employee",'Banking Instructions'!H19="Individual"),IF('Banking Instructions'!BR19="","",'Banking Instructions'!BR19),"")</f>
        <v/>
      </c>
      <c r="BL19" s="136" t="str">
        <f>IF(OR('Banking Instructions'!H19="Non Staff Traveller",'Banking Instructions'!H19="Employee",'Banking Instructions'!H19="Individual"),IF('Banking Instructions'!BS19="","",'Banking Instructions'!BS19),"")</f>
        <v/>
      </c>
      <c r="BM19" s="136" t="str">
        <f>IF(OR('Banking Instructions'!H19="Non Staff Traveller",'Banking Instructions'!H19="Employee",'Banking Instructions'!H19="Individual"),IF('Banking Instructions'!BT19="","",'Banking Instructions'!BT19),"")</f>
        <v/>
      </c>
      <c r="BN19" s="136"/>
      <c r="BO19" s="210"/>
      <c r="BP19" s="153"/>
      <c r="BQ19" s="153"/>
      <c r="BR19" s="136"/>
      <c r="BS19" s="136"/>
      <c r="BT19" s="136"/>
      <c r="BU19" s="136"/>
      <c r="BV19" s="136" t="str">
        <f t="shared" si="0"/>
        <v/>
      </c>
      <c r="BW19" s="136" t="str">
        <f t="shared" si="1"/>
        <v/>
      </c>
      <c r="BX19" s="210"/>
      <c r="BY19" s="136" t="str">
        <f>IF(OR('Banking Instructions'!H19="Non Staff Traveller",'Banking Instructions'!H19="Employee",'Banking Instructions'!H19="Individual"),IF('Banking Instructions'!CF19="","",'Banking Instructions'!CF19),"")</f>
        <v/>
      </c>
      <c r="BZ19" s="136" t="str">
        <f>IF(OR('Banking Instructions'!H19="Non Staff Traveller",'Banking Instructions'!H19="Employee",'Banking Instructions'!H19="Individual"),IF('Banking Instructions'!CG19="","",'Banking Instructions'!CG19),"")</f>
        <v/>
      </c>
      <c r="CA19" s="136"/>
    </row>
    <row r="20" spans="1:80" s="256" customFormat="1" x14ac:dyDescent="0.2">
      <c r="A20" s="317"/>
      <c r="B20" s="317"/>
      <c r="C20" s="317"/>
      <c r="D20" s="317"/>
      <c r="E20" s="317"/>
      <c r="F20" s="155"/>
      <c r="G20" s="141" t="str">
        <f>IF(OR('Banking Instructions'!H20="Non Staff Traveller",'Banking Instructions'!H20="Employee",'Banking Instructions'!H20="Individual"),'Banking Instructions'!H20,"")</f>
        <v/>
      </c>
      <c r="H20" s="141"/>
      <c r="I20" s="142" t="str">
        <f>IF(OR('Banking Instructions'!H20="Non Staff Traveller",'Banking Instructions'!H20="Employee",'Banking Instructions'!H20="Individual"),IF('Banking Instructions'!J20="","",'Banking Instructions'!J20),"")</f>
        <v/>
      </c>
      <c r="J20" s="143" t="str">
        <f>IF(OR('Banking Instructions'!H20="Non Staff Traveller",'Banking Instructions'!H20="Employee",'Banking Instructions'!H20="Individual"),IF('Banking Instructions'!K20="","",'Banking Instructions'!K20),"")</f>
        <v/>
      </c>
      <c r="K20" s="142" t="str">
        <f>IF(OR('Banking Instructions'!H20="Non Staff Traveller",'Banking Instructions'!H20="Employee",'Banking Instructions'!H20="Individual"),IF('Banking Instructions'!L20="","",'Banking Instructions'!L20),"")</f>
        <v/>
      </c>
      <c r="L20" s="143" t="str">
        <f>IF(OR('Banking Instructions'!H20="Non Staff Traveller",'Banking Instructions'!H20="Employee",'Banking Instructions'!H20="Individual"),IF('Banking Instructions'!Q20="","",'Banking Instructions'!Q20),"")</f>
        <v/>
      </c>
      <c r="M20" s="341"/>
      <c r="N20" s="145" t="str">
        <f>IF(OR('Banking Instructions'!H20="Non Staff Traveller",'Banking Instructions'!H20="Employee",'Banking Instructions'!H20="Individual"),IF('Banking Instructions'!U20="","",'Banking Instructions'!U20),"")</f>
        <v/>
      </c>
      <c r="O20" s="149"/>
      <c r="P20" s="149"/>
      <c r="Q20" s="129" t="str">
        <f>IF(OR('Banking Instructions'!H20="Non Staff Traveller",'Banking Instructions'!H20="Employee",'Banking Instructions'!H20="Individual"),IF('Banking Instructions'!X20="","",'Banking Instructions'!X20),"")</f>
        <v/>
      </c>
      <c r="R20" s="411"/>
      <c r="S20" s="411"/>
      <c r="T20" s="147" t="str">
        <f>IF(OR('Banking Instructions'!H20="Non Staff Traveller",'Banking Instructions'!H20="Employee",'Banking Instructions'!H20="Individual"),IF('Banking Instructions'!AA20="","",'Banking Instructions'!AA20),"")</f>
        <v/>
      </c>
      <c r="U20" s="147" t="str">
        <f>IF(OR('Banking Instructions'!H20="Non Staff Traveller",'Banking Instructions'!H20="Employee",'Banking Instructions'!H20="Individual"),IF('Banking Instructions'!AB20="","",'Banking Instructions'!AB20),"")</f>
        <v/>
      </c>
      <c r="V20" s="143" t="str">
        <f>IF(OR('Banking Instructions'!H20="Non Staff Traveller",'Banking Instructions'!H20="Employee",'Banking Instructions'!H20="Individual"),IF('Banking Instructions'!AC20="","",'Banking Instructions'!AC20),"")</f>
        <v/>
      </c>
      <c r="W20" s="342"/>
      <c r="X20" s="147"/>
      <c r="Y20" s="147"/>
      <c r="Z20" s="147"/>
      <c r="AA20" s="149"/>
      <c r="AB20" s="145" t="str">
        <f>IF(OR('Banking Instructions'!H20="Non Staff Traveller",'Banking Instructions'!H20="Employee",'Banking Instructions'!H20="Individual"),IF('Banking Instructions'!AI20="","",'Banking Instructions'!AI20),"")</f>
        <v/>
      </c>
      <c r="AC20" s="145" t="str">
        <f>IF(OR('Banking Instructions'!H20="Non Staff Traveller",'Banking Instructions'!H20="Employee",'Banking Instructions'!H20="Individual"),IF('Banking Instructions'!AJ20="","",'Banking Instructions'!AJ20),"")</f>
        <v/>
      </c>
      <c r="AD20" s="343" t="str">
        <f>IF(OR('Banking Instructions'!H20="Non Staff Traveller",'Banking Instructions'!H20="Employee",'Banking Instructions'!H20="Individual"),IF('Banking Instructions'!AK20="","",'Banking Instructions'!AK20),"")</f>
        <v/>
      </c>
      <c r="AE20" s="147"/>
      <c r="AF20" s="147" t="str">
        <f>IF(OR('Banking Instructions'!H20="Non Staff Traveller",'Banking Instructions'!H20="Employee",'Banking Instructions'!H20="Individual"),IF('Banking Instructions'!AM20="","",'Banking Instructions'!AM20),"")</f>
        <v/>
      </c>
      <c r="AG20" s="147" t="str">
        <f>IF(OR('Banking Instructions'!H20="Non Staff Traveller",'Banking Instructions'!H20="Employee",'Banking Instructions'!H20="Individual"),IF('Banking Instructions'!AN20="","",'Banking Instructions'!AN20),"")</f>
        <v/>
      </c>
      <c r="AH20" s="147"/>
      <c r="AI20" s="344" t="str">
        <f>IF(OR('Banking Instructions'!H20="Non Staff Traveller",'Banking Instructions'!H20="Employee",'Banking Instructions'!H20="Individual"),IF('Banking Instructions'!AP20="","",'Banking Instructions'!AP20),"")</f>
        <v/>
      </c>
      <c r="AJ20" s="150" t="str">
        <f>IF(OR('Banking Instructions'!H20="Non Staff Traveller",'Banking Instructions'!H20="Employee",'Banking Instructions'!H20="Individual"),IF('Banking Instructions'!AQ20="","",'Banking Instructions'!AQ20),"")</f>
        <v/>
      </c>
      <c r="AK20" s="151" t="str">
        <f>IF(OR('Banking Instructions'!H20="Non Staff Traveller",'Banking Instructions'!H20="Employee",'Banking Instructions'!H20="Individual"),IF('Banking Instructions'!AR20="","",'Banking Instructions'!AR20),"")</f>
        <v/>
      </c>
      <c r="AL20" s="344" t="str">
        <f>IF(OR('Banking Instructions'!H20="Non Staff Traveller",'Banking Instructions'!H20="Employee",'Banking Instructions'!H20="Individual"),IF('Banking Instructions'!AS20="","",'Banking Instructions'!AS20),"")</f>
        <v/>
      </c>
      <c r="AM20" s="152" t="str">
        <f>IF(OR('Banking Instructions'!H20="Non Staff Traveller",'Banking Instructions'!H20="Employee",'Banking Instructions'!H20="Individual"),IF('Banking Instructions'!AT20="","",'Banking Instructions'!AT20),"")</f>
        <v/>
      </c>
      <c r="AN20" s="152" t="str">
        <f>IF(OR('Banking Instructions'!H20="Non Staff Traveller",'Banking Instructions'!H20="Employee",'Banking Instructions'!H20="Individual"),IF('Banking Instructions'!AU20="","",'Banking Instructions'!AU20),"")</f>
        <v/>
      </c>
      <c r="AO20" s="136" t="str">
        <f>IF(OR('Banking Instructions'!H20="Non Staff Traveller",'Banking Instructions'!H20="Employee",'Banking Instructions'!H20="Individual"),IF('Banking Instructions'!AV20="","",'Banking Instructions'!AV20),"")</f>
        <v/>
      </c>
      <c r="AP20" s="210"/>
      <c r="AQ20" s="150" t="str">
        <f t="shared" si="2"/>
        <v/>
      </c>
      <c r="AR20" s="344"/>
      <c r="AS20" s="136" t="str">
        <f>IF(OR('Banking Instructions'!H20="Non Staff Traveller",'Banking Instructions'!H20="Employee",'Banking Instructions'!H20="Individual"),IF('Banking Instructions'!AZ20="","",'Banking Instructions'!AZ20),"")</f>
        <v/>
      </c>
      <c r="AT20" s="152" t="str">
        <f>IF(OR('Banking Instructions'!H20="Non Staff Traveller",'Banking Instructions'!H20="Employee",'Banking Instructions'!H20="Individual"),IF('Banking Instructions'!BA20="","",'Banking Instructions'!BA20),"")</f>
        <v/>
      </c>
      <c r="AU20" s="152" t="str">
        <f>IF(OR('Banking Instructions'!H20="Non Staff Traveller",'Banking Instructions'!H20="Employee",'Banking Instructions'!H20="Individual"),IF('Banking Instructions'!BB20="","",'Banking Instructions'!BB20),"")</f>
        <v/>
      </c>
      <c r="AV20" s="210"/>
      <c r="AW20" s="136" t="str">
        <f>IF(OR('Banking Instructions'!H20="Non Staff Traveller",'Banking Instructions'!H20="Employee",'Banking Instructions'!H20="Individual"),IF('Banking Instructions'!BD20="","",'Banking Instructions'!BD20),"")</f>
        <v/>
      </c>
      <c r="AX20" s="136" t="str">
        <f>IF(OR('Banking Instructions'!H20="Non Staff Traveller",'Banking Instructions'!H20="Employee",'Banking Instructions'!H20="Individual"),IF('Banking Instructions'!BE20="","",'Banking Instructions'!BE20),"")</f>
        <v/>
      </c>
      <c r="AY20" s="152" t="str">
        <f>IF(OR('Banking Instructions'!H20="Non Staff Traveller",'Banking Instructions'!H20="Employee",'Banking Instructions'!H20="Individual"),IF('Banking Instructions'!BF20="","",'Banking Instructions'!BF20),"")</f>
        <v/>
      </c>
      <c r="AZ20" s="152" t="str">
        <f>IF(OR('Banking Instructions'!H20="Non Staff Traveller",'Banking Instructions'!H20="Employee",'Banking Instructions'!H20="Individual"),IF('Banking Instructions'!BG20="","",'Banking Instructions'!BG20),"")</f>
        <v/>
      </c>
      <c r="BA20" s="152" t="str">
        <f>IF(OR('Banking Instructions'!H20="Non Staff Traveller",'Banking Instructions'!H20="Employee",'Banking Instructions'!H20="Individual"),IF('Banking Instructions'!BH20="","",'Banking Instructions'!BH20),"")</f>
        <v/>
      </c>
      <c r="BB20" s="152" t="str">
        <f>IF(OR('Banking Instructions'!H20="Non Staff Traveller",'Banking Instructions'!H20="Employee",'Banking Instructions'!H20="Individual"),IF('Banking Instructions'!BI20="","",'Banking Instructions'!BI20),"")</f>
        <v/>
      </c>
      <c r="BC20" s="152" t="str">
        <f>IF(OR('Banking Instructions'!H20="Non Staff Traveller",'Banking Instructions'!H20="Employee",'Banking Instructions'!H20="Individual"),IF('Banking Instructions'!BJ20="","",'Banking Instructions'!BJ20),"")</f>
        <v/>
      </c>
      <c r="BD20" s="136" t="str">
        <f>IF(OR('Banking Instructions'!H20="Non Staff Traveller",'Banking Instructions'!H20="Employee",'Banking Instructions'!H20="Individual"),IF('Banking Instructions'!BK20="","",'Banking Instructions'!BK20),"")</f>
        <v/>
      </c>
      <c r="BE20" s="152" t="str">
        <f>IF(OR('Banking Instructions'!H20="Non Staff Traveller",'Banking Instructions'!H20="Employee",'Banking Instructions'!H20="Individual"),IF('Banking Instructions'!BL20="","",'Banking Instructions'!BL20),"")</f>
        <v/>
      </c>
      <c r="BF20" s="136" t="str">
        <f>IF(OR('Banking Instructions'!H20="Non Staff Traveller",'Banking Instructions'!H20="Employee",'Banking Instructions'!H20="Individual"),IF('Banking Instructions'!BM20="","",'Banking Instructions'!BM20),"")</f>
        <v/>
      </c>
      <c r="BG20" s="136" t="str">
        <f>IF(OR('Banking Instructions'!H20="Non Staff Traveller",'Banking Instructions'!H20="Employee",'Banking Instructions'!H20="Individual"),IF('Banking Instructions'!BN20="","",'Banking Instructions'!BN20),"")</f>
        <v/>
      </c>
      <c r="BH20" s="136" t="str">
        <f>IF(OR('Banking Instructions'!H20="Non Staff Traveller",'Banking Instructions'!H20="Employee",'Banking Instructions'!H20="Individual"),IF('Banking Instructions'!BO20="","",'Banking Instructions'!BO20),"")</f>
        <v/>
      </c>
      <c r="BI20" s="136" t="str">
        <f>IF(OR('Banking Instructions'!H20="Non Staff Traveller",'Banking Instructions'!H20="Employee",'Banking Instructions'!H20="Individual"),IF('Banking Instructions'!BP20="","",'Banking Instructions'!BP20),"")</f>
        <v/>
      </c>
      <c r="BJ20" s="136" t="str">
        <f>IF(OR('Banking Instructions'!H20="Non Staff Traveller",'Banking Instructions'!H20="Employee",'Banking Instructions'!H20="Individual"),IF('Banking Instructions'!BQ20="","",'Banking Instructions'!BQ20),"")</f>
        <v/>
      </c>
      <c r="BK20" s="136" t="str">
        <f>IF(OR('Banking Instructions'!H20="Non Staff Traveller",'Banking Instructions'!H20="Employee",'Banking Instructions'!H20="Individual"),IF('Banking Instructions'!BR20="","",'Banking Instructions'!BR20),"")</f>
        <v/>
      </c>
      <c r="BL20" s="136" t="str">
        <f>IF(OR('Banking Instructions'!H20="Non Staff Traveller",'Banking Instructions'!H20="Employee",'Banking Instructions'!H20="Individual"),IF('Banking Instructions'!BS20="","",'Banking Instructions'!BS20),"")</f>
        <v/>
      </c>
      <c r="BM20" s="136" t="str">
        <f>IF(OR('Banking Instructions'!H20="Non Staff Traveller",'Banking Instructions'!H20="Employee",'Banking Instructions'!H20="Individual"),IF('Banking Instructions'!BT20="","",'Banking Instructions'!BT20),"")</f>
        <v/>
      </c>
      <c r="BN20" s="136"/>
      <c r="BO20" s="210"/>
      <c r="BP20" s="153"/>
      <c r="BQ20" s="153"/>
      <c r="BR20" s="136"/>
      <c r="BS20" s="136"/>
      <c r="BT20" s="136"/>
      <c r="BU20" s="136"/>
      <c r="BV20" s="136" t="str">
        <f t="shared" si="0"/>
        <v/>
      </c>
      <c r="BW20" s="136" t="str">
        <f t="shared" si="1"/>
        <v/>
      </c>
      <c r="BX20" s="210"/>
      <c r="BY20" s="136" t="str">
        <f>IF(OR('Banking Instructions'!H20="Non Staff Traveller",'Banking Instructions'!H20="Employee",'Banking Instructions'!H20="Individual"),IF('Banking Instructions'!CF20="","",'Banking Instructions'!CF20),"")</f>
        <v/>
      </c>
      <c r="BZ20" s="136" t="str">
        <f>IF(OR('Banking Instructions'!H20="Non Staff Traveller",'Banking Instructions'!H20="Employee",'Banking Instructions'!H20="Individual"),IF('Banking Instructions'!CG20="","",'Banking Instructions'!CG20),"")</f>
        <v/>
      </c>
      <c r="CA20" s="136"/>
    </row>
    <row r="21" spans="1:80" s="256" customFormat="1" x14ac:dyDescent="0.2">
      <c r="A21" s="317"/>
      <c r="B21" s="317"/>
      <c r="C21" s="317"/>
      <c r="D21" s="317"/>
      <c r="E21" s="317"/>
      <c r="F21" s="155"/>
      <c r="G21" s="141" t="str">
        <f>IF(OR('Banking Instructions'!H21="Non Staff Traveller",'Banking Instructions'!H21="Employee",'Banking Instructions'!H21="Individual"),'Banking Instructions'!H21,"")</f>
        <v/>
      </c>
      <c r="H21" s="141"/>
      <c r="I21" s="142" t="str">
        <f>IF(OR('Banking Instructions'!H21="Non Staff Traveller",'Banking Instructions'!H21="Employee",'Banking Instructions'!H21="Individual"),IF('Banking Instructions'!J21="","",'Banking Instructions'!J21),"")</f>
        <v/>
      </c>
      <c r="J21" s="143" t="str">
        <f>IF(OR('Banking Instructions'!H21="Non Staff Traveller",'Banking Instructions'!H21="Employee",'Banking Instructions'!H21="Individual"),IF('Banking Instructions'!K21="","",'Banking Instructions'!K21),"")</f>
        <v/>
      </c>
      <c r="K21" s="142" t="str">
        <f>IF(OR('Banking Instructions'!H21="Non Staff Traveller",'Banking Instructions'!H21="Employee",'Banking Instructions'!H21="Individual"),IF('Banking Instructions'!L21="","",'Banking Instructions'!L21),"")</f>
        <v/>
      </c>
      <c r="L21" s="143" t="str">
        <f>IF(OR('Banking Instructions'!H21="Non Staff Traveller",'Banking Instructions'!H21="Employee",'Banking Instructions'!H21="Individual"),IF('Banking Instructions'!Q21="","",'Banking Instructions'!Q21),"")</f>
        <v/>
      </c>
      <c r="M21" s="341"/>
      <c r="N21" s="145" t="str">
        <f>IF(OR('Banking Instructions'!H21="Non Staff Traveller",'Banking Instructions'!H21="Employee",'Banking Instructions'!H21="Individual"),IF('Banking Instructions'!U21="","",'Banking Instructions'!U21),"")</f>
        <v/>
      </c>
      <c r="O21" s="149"/>
      <c r="P21" s="149"/>
      <c r="Q21" s="129" t="str">
        <f>IF(OR('Banking Instructions'!H21="Non Staff Traveller",'Banking Instructions'!H21="Employee",'Banking Instructions'!H21="Individual"),IF('Banking Instructions'!X21="","",'Banking Instructions'!X21),"")</f>
        <v/>
      </c>
      <c r="R21" s="411"/>
      <c r="S21" s="411"/>
      <c r="T21" s="147" t="str">
        <f>IF(OR('Banking Instructions'!H21="Non Staff Traveller",'Banking Instructions'!H21="Employee",'Banking Instructions'!H21="Individual"),IF('Banking Instructions'!AA21="","",'Banking Instructions'!AA21),"")</f>
        <v/>
      </c>
      <c r="U21" s="147" t="str">
        <f>IF(OR('Banking Instructions'!H21="Non Staff Traveller",'Banking Instructions'!H21="Employee",'Banking Instructions'!H21="Individual"),IF('Banking Instructions'!AB21="","",'Banking Instructions'!AB21),"")</f>
        <v/>
      </c>
      <c r="V21" s="143" t="str">
        <f>IF(OR('Banking Instructions'!H21="Non Staff Traveller",'Banking Instructions'!H21="Employee",'Banking Instructions'!H21="Individual"),IF('Banking Instructions'!AC21="","",'Banking Instructions'!AC21),"")</f>
        <v/>
      </c>
      <c r="W21" s="342"/>
      <c r="X21" s="147"/>
      <c r="Y21" s="147"/>
      <c r="Z21" s="147"/>
      <c r="AA21" s="149"/>
      <c r="AB21" s="145" t="str">
        <f>IF(OR('Banking Instructions'!H21="Non Staff Traveller",'Banking Instructions'!H21="Employee",'Banking Instructions'!H21="Individual"),IF('Banking Instructions'!AI21="","",'Banking Instructions'!AI21),"")</f>
        <v/>
      </c>
      <c r="AC21" s="145" t="str">
        <f>IF(OR('Banking Instructions'!H21="Non Staff Traveller",'Banking Instructions'!H21="Employee",'Banking Instructions'!H21="Individual"),IF('Banking Instructions'!AJ21="","",'Banking Instructions'!AJ21),"")</f>
        <v/>
      </c>
      <c r="AD21" s="343" t="str">
        <f>IF(OR('Banking Instructions'!H21="Non Staff Traveller",'Banking Instructions'!H21="Employee",'Banking Instructions'!H21="Individual"),IF('Banking Instructions'!AK21="","",'Banking Instructions'!AK21),"")</f>
        <v/>
      </c>
      <c r="AE21" s="147"/>
      <c r="AF21" s="147" t="str">
        <f>IF(OR('Banking Instructions'!H21="Non Staff Traveller",'Banking Instructions'!H21="Employee",'Banking Instructions'!H21="Individual"),IF('Banking Instructions'!AM21="","",'Banking Instructions'!AM21),"")</f>
        <v/>
      </c>
      <c r="AG21" s="147" t="str">
        <f>IF(OR('Banking Instructions'!H21="Non Staff Traveller",'Banking Instructions'!H21="Employee",'Banking Instructions'!H21="Individual"),IF('Banking Instructions'!AN21="","",'Banking Instructions'!AN21),"")</f>
        <v/>
      </c>
      <c r="AH21" s="147"/>
      <c r="AI21" s="344" t="str">
        <f>IF(OR('Banking Instructions'!H21="Non Staff Traveller",'Banking Instructions'!H21="Employee",'Banking Instructions'!H21="Individual"),IF('Banking Instructions'!AP21="","",'Banking Instructions'!AP21),"")</f>
        <v/>
      </c>
      <c r="AJ21" s="150" t="str">
        <f>IF(OR('Banking Instructions'!H21="Non Staff Traveller",'Banking Instructions'!H21="Employee",'Banking Instructions'!H21="Individual"),IF('Banking Instructions'!AQ21="","",'Banking Instructions'!AQ21),"")</f>
        <v/>
      </c>
      <c r="AK21" s="151" t="str">
        <f>IF(OR('Banking Instructions'!H21="Non Staff Traveller",'Banking Instructions'!H21="Employee",'Banking Instructions'!H21="Individual"),IF('Banking Instructions'!AR21="","",'Banking Instructions'!AR21),"")</f>
        <v/>
      </c>
      <c r="AL21" s="344" t="str">
        <f>IF(OR('Banking Instructions'!H21="Non Staff Traveller",'Banking Instructions'!H21="Employee",'Banking Instructions'!H21="Individual"),IF('Banking Instructions'!AS21="","",'Banking Instructions'!AS21),"")</f>
        <v/>
      </c>
      <c r="AM21" s="152" t="str">
        <f>IF(OR('Banking Instructions'!H21="Non Staff Traveller",'Banking Instructions'!H21="Employee",'Banking Instructions'!H21="Individual"),IF('Banking Instructions'!AT21="","",'Banking Instructions'!AT21),"")</f>
        <v/>
      </c>
      <c r="AN21" s="152" t="str">
        <f>IF(OR('Banking Instructions'!H21="Non Staff Traveller",'Banking Instructions'!H21="Employee",'Banking Instructions'!H21="Individual"),IF('Banking Instructions'!AU21="","",'Banking Instructions'!AU21),"")</f>
        <v/>
      </c>
      <c r="AO21" s="136" t="str">
        <f>IF(OR('Banking Instructions'!H21="Non Staff Traveller",'Banking Instructions'!H21="Employee",'Banking Instructions'!H21="Individual"),IF('Banking Instructions'!AV21="","",'Banking Instructions'!AV21),"")</f>
        <v/>
      </c>
      <c r="AP21" s="210"/>
      <c r="AQ21" s="150" t="str">
        <f t="shared" si="2"/>
        <v/>
      </c>
      <c r="AR21" s="344"/>
      <c r="AS21" s="136" t="str">
        <f>IF(OR('Banking Instructions'!H21="Non Staff Traveller",'Banking Instructions'!H21="Employee",'Banking Instructions'!H21="Individual"),IF('Banking Instructions'!AZ21="","",'Banking Instructions'!AZ21),"")</f>
        <v/>
      </c>
      <c r="AT21" s="152" t="str">
        <f>IF(OR('Banking Instructions'!H21="Non Staff Traveller",'Banking Instructions'!H21="Employee",'Banking Instructions'!H21="Individual"),IF('Banking Instructions'!BA21="","",'Banking Instructions'!BA21),"")</f>
        <v/>
      </c>
      <c r="AU21" s="152" t="str">
        <f>IF(OR('Banking Instructions'!H21="Non Staff Traveller",'Banking Instructions'!H21="Employee",'Banking Instructions'!H21="Individual"),IF('Banking Instructions'!BB21="","",'Banking Instructions'!BB21),"")</f>
        <v/>
      </c>
      <c r="AV21" s="210"/>
      <c r="AW21" s="136" t="str">
        <f>IF(OR('Banking Instructions'!H21="Non Staff Traveller",'Banking Instructions'!H21="Employee",'Banking Instructions'!H21="Individual"),IF('Banking Instructions'!BD21="","",'Banking Instructions'!BD21),"")</f>
        <v/>
      </c>
      <c r="AX21" s="136" t="str">
        <f>IF(OR('Banking Instructions'!H21="Non Staff Traveller",'Banking Instructions'!H21="Employee",'Banking Instructions'!H21="Individual"),IF('Banking Instructions'!BE21="","",'Banking Instructions'!BE21),"")</f>
        <v/>
      </c>
      <c r="AY21" s="152" t="str">
        <f>IF(OR('Banking Instructions'!H21="Non Staff Traveller",'Banking Instructions'!H21="Employee",'Banking Instructions'!H21="Individual"),IF('Banking Instructions'!BF21="","",'Banking Instructions'!BF21),"")</f>
        <v/>
      </c>
      <c r="AZ21" s="152" t="str">
        <f>IF(OR('Banking Instructions'!H21="Non Staff Traveller",'Banking Instructions'!H21="Employee",'Banking Instructions'!H21="Individual"),IF('Banking Instructions'!BG21="","",'Banking Instructions'!BG21),"")</f>
        <v/>
      </c>
      <c r="BA21" s="152" t="str">
        <f>IF(OR('Banking Instructions'!H21="Non Staff Traveller",'Banking Instructions'!H21="Employee",'Banking Instructions'!H21="Individual"),IF('Banking Instructions'!BH21="","",'Banking Instructions'!BH21),"")</f>
        <v/>
      </c>
      <c r="BB21" s="152" t="str">
        <f>IF(OR('Banking Instructions'!H21="Non Staff Traveller",'Banking Instructions'!H21="Employee",'Banking Instructions'!H21="Individual"),IF('Banking Instructions'!BI21="","",'Banking Instructions'!BI21),"")</f>
        <v/>
      </c>
      <c r="BC21" s="152" t="str">
        <f>IF(OR('Banking Instructions'!H21="Non Staff Traveller",'Banking Instructions'!H21="Employee",'Banking Instructions'!H21="Individual"),IF('Banking Instructions'!BJ21="","",'Banking Instructions'!BJ21),"")</f>
        <v/>
      </c>
      <c r="BD21" s="136" t="str">
        <f>IF(OR('Banking Instructions'!H21="Non Staff Traveller",'Banking Instructions'!H21="Employee",'Banking Instructions'!H21="Individual"),IF('Banking Instructions'!BK21="","",'Banking Instructions'!BK21),"")</f>
        <v/>
      </c>
      <c r="BE21" s="152" t="str">
        <f>IF(OR('Banking Instructions'!H21="Non Staff Traveller",'Banking Instructions'!H21="Employee",'Banking Instructions'!H21="Individual"),IF('Banking Instructions'!BL21="","",'Banking Instructions'!BL21),"")</f>
        <v/>
      </c>
      <c r="BF21" s="136" t="str">
        <f>IF(OR('Banking Instructions'!H21="Non Staff Traveller",'Banking Instructions'!H21="Employee",'Banking Instructions'!H21="Individual"),IF('Banking Instructions'!BM21="","",'Banking Instructions'!BM21),"")</f>
        <v/>
      </c>
      <c r="BG21" s="136" t="str">
        <f>IF(OR('Banking Instructions'!H21="Non Staff Traveller",'Banking Instructions'!H21="Employee",'Banking Instructions'!H21="Individual"),IF('Banking Instructions'!BN21="","",'Banking Instructions'!BN21),"")</f>
        <v/>
      </c>
      <c r="BH21" s="136" t="str">
        <f>IF(OR('Banking Instructions'!H21="Non Staff Traveller",'Banking Instructions'!H21="Employee",'Banking Instructions'!H21="Individual"),IF('Banking Instructions'!BO21="","",'Banking Instructions'!BO21),"")</f>
        <v/>
      </c>
      <c r="BI21" s="136" t="str">
        <f>IF(OR('Banking Instructions'!H21="Non Staff Traveller",'Banking Instructions'!H21="Employee",'Banking Instructions'!H21="Individual"),IF('Banking Instructions'!BP21="","",'Banking Instructions'!BP21),"")</f>
        <v/>
      </c>
      <c r="BJ21" s="136" t="str">
        <f>IF(OR('Banking Instructions'!H21="Non Staff Traveller",'Banking Instructions'!H21="Employee",'Banking Instructions'!H21="Individual"),IF('Banking Instructions'!BQ21="","",'Banking Instructions'!BQ21),"")</f>
        <v/>
      </c>
      <c r="BK21" s="136" t="str">
        <f>IF(OR('Banking Instructions'!H21="Non Staff Traveller",'Banking Instructions'!H21="Employee",'Banking Instructions'!H21="Individual"),IF('Banking Instructions'!BR21="","",'Banking Instructions'!BR21),"")</f>
        <v/>
      </c>
      <c r="BL21" s="136" t="str">
        <f>IF(OR('Banking Instructions'!H21="Non Staff Traveller",'Banking Instructions'!H21="Employee",'Banking Instructions'!H21="Individual"),IF('Banking Instructions'!BS21="","",'Banking Instructions'!BS21),"")</f>
        <v/>
      </c>
      <c r="BM21" s="136" t="str">
        <f>IF(OR('Banking Instructions'!H21="Non Staff Traveller",'Banking Instructions'!H21="Employee",'Banking Instructions'!H21="Individual"),IF('Banking Instructions'!BT21="","",'Banking Instructions'!BT21),"")</f>
        <v/>
      </c>
      <c r="BN21" s="136"/>
      <c r="BO21" s="210"/>
      <c r="BP21" s="153"/>
      <c r="BQ21" s="153"/>
      <c r="BR21" s="136"/>
      <c r="BS21" s="136"/>
      <c r="BT21" s="136"/>
      <c r="BU21" s="136"/>
      <c r="BV21" s="136" t="str">
        <f t="shared" si="0"/>
        <v/>
      </c>
      <c r="BW21" s="136" t="str">
        <f t="shared" si="1"/>
        <v/>
      </c>
      <c r="BX21" s="210"/>
      <c r="BY21" s="136" t="str">
        <f>IF(OR('Banking Instructions'!H21="Non Staff Traveller",'Banking Instructions'!H21="Employee",'Banking Instructions'!H21="Individual"),IF('Banking Instructions'!CF21="","",'Banking Instructions'!CF21),"")</f>
        <v/>
      </c>
      <c r="BZ21" s="136" t="str">
        <f>IF(OR('Banking Instructions'!H21="Non Staff Traveller",'Banking Instructions'!H21="Employee",'Banking Instructions'!H21="Individual"),IF('Banking Instructions'!CG21="","",'Banking Instructions'!CG21),"")</f>
        <v/>
      </c>
      <c r="CA21" s="136"/>
    </row>
    <row r="22" spans="1:80" s="256" customFormat="1" x14ac:dyDescent="0.2">
      <c r="A22" s="317"/>
      <c r="B22" s="317"/>
      <c r="C22" s="317"/>
      <c r="D22" s="317"/>
      <c r="E22" s="317"/>
      <c r="F22" s="155"/>
      <c r="G22" s="141" t="str">
        <f>IF(OR('Banking Instructions'!H22="Non Staff Traveller",'Banking Instructions'!H22="Employee",'Banking Instructions'!H22="Individual"),'Banking Instructions'!H22,"")</f>
        <v/>
      </c>
      <c r="H22" s="141"/>
      <c r="I22" s="142" t="str">
        <f>IF(OR('Banking Instructions'!H22="Non Staff Traveller",'Banking Instructions'!H22="Employee",'Banking Instructions'!H22="Individual"),IF('Banking Instructions'!J22="","",'Banking Instructions'!J22),"")</f>
        <v/>
      </c>
      <c r="J22" s="143" t="str">
        <f>IF(OR('Banking Instructions'!H22="Non Staff Traveller",'Banking Instructions'!H22="Employee",'Banking Instructions'!H22="Individual"),IF('Banking Instructions'!K22="","",'Banking Instructions'!K22),"")</f>
        <v/>
      </c>
      <c r="K22" s="142" t="str">
        <f>IF(OR('Banking Instructions'!H22="Non Staff Traveller",'Banking Instructions'!H22="Employee",'Banking Instructions'!H22="Individual"),IF('Banking Instructions'!L22="","",'Banking Instructions'!L22),"")</f>
        <v/>
      </c>
      <c r="L22" s="143" t="str">
        <f>IF(OR('Banking Instructions'!H22="Non Staff Traveller",'Banking Instructions'!H22="Employee",'Banking Instructions'!H22="Individual"),IF('Banking Instructions'!Q22="","",'Banking Instructions'!Q22),"")</f>
        <v/>
      </c>
      <c r="M22" s="341"/>
      <c r="N22" s="145" t="str">
        <f>IF(OR('Banking Instructions'!H22="Non Staff Traveller",'Banking Instructions'!H22="Employee",'Banking Instructions'!H22="Individual"),IF('Banking Instructions'!U22="","",'Banking Instructions'!U22),"")</f>
        <v/>
      </c>
      <c r="O22" s="149"/>
      <c r="P22" s="149"/>
      <c r="Q22" s="129" t="str">
        <f>IF(OR('Banking Instructions'!H22="Non Staff Traveller",'Banking Instructions'!H22="Employee",'Banking Instructions'!H22="Individual"),IF('Banking Instructions'!X22="","",'Banking Instructions'!X22),"")</f>
        <v/>
      </c>
      <c r="R22" s="411"/>
      <c r="S22" s="411"/>
      <c r="T22" s="147" t="str">
        <f>IF(OR('Banking Instructions'!H22="Non Staff Traveller",'Banking Instructions'!H22="Employee",'Banking Instructions'!H22="Individual"),IF('Banking Instructions'!AA22="","",'Banking Instructions'!AA22),"")</f>
        <v/>
      </c>
      <c r="U22" s="147" t="str">
        <f>IF(OR('Banking Instructions'!H22="Non Staff Traveller",'Banking Instructions'!H22="Employee",'Banking Instructions'!H22="Individual"),IF('Banking Instructions'!AB22="","",'Banking Instructions'!AB22),"")</f>
        <v/>
      </c>
      <c r="V22" s="143" t="str">
        <f>IF(OR('Banking Instructions'!H22="Non Staff Traveller",'Banking Instructions'!H22="Employee",'Banking Instructions'!H22="Individual"),IF('Banking Instructions'!AC22="","",'Banking Instructions'!AC22),"")</f>
        <v/>
      </c>
      <c r="W22" s="342"/>
      <c r="X22" s="147"/>
      <c r="Y22" s="147"/>
      <c r="Z22" s="147"/>
      <c r="AA22" s="149"/>
      <c r="AB22" s="145" t="str">
        <f>IF(OR('Banking Instructions'!H22="Non Staff Traveller",'Banking Instructions'!H22="Employee",'Banking Instructions'!H22="Individual"),IF('Banking Instructions'!AI22="","",'Banking Instructions'!AI22),"")</f>
        <v/>
      </c>
      <c r="AC22" s="145" t="str">
        <f>IF(OR('Banking Instructions'!H22="Non Staff Traveller",'Banking Instructions'!H22="Employee",'Banking Instructions'!H22="Individual"),IF('Banking Instructions'!AJ22="","",'Banking Instructions'!AJ22),"")</f>
        <v/>
      </c>
      <c r="AD22" s="343" t="str">
        <f>IF(OR('Banking Instructions'!H22="Non Staff Traveller",'Banking Instructions'!H22="Employee",'Banking Instructions'!H22="Individual"),IF('Banking Instructions'!AK22="","",'Banking Instructions'!AK22),"")</f>
        <v/>
      </c>
      <c r="AE22" s="147"/>
      <c r="AF22" s="147" t="str">
        <f>IF(OR('Banking Instructions'!H22="Non Staff Traveller",'Banking Instructions'!H22="Employee",'Banking Instructions'!H22="Individual"),IF('Banking Instructions'!AM22="","",'Banking Instructions'!AM22),"")</f>
        <v/>
      </c>
      <c r="AG22" s="147" t="str">
        <f>IF(OR('Banking Instructions'!H22="Non Staff Traveller",'Banking Instructions'!H22="Employee",'Banking Instructions'!H22="Individual"),IF('Banking Instructions'!AN22="","",'Banking Instructions'!AN22),"")</f>
        <v/>
      </c>
      <c r="AH22" s="147"/>
      <c r="AI22" s="344" t="str">
        <f>IF(OR('Banking Instructions'!H22="Non Staff Traveller",'Banking Instructions'!H22="Employee",'Banking Instructions'!H22="Individual"),IF('Banking Instructions'!AP22="","",'Banking Instructions'!AP22),"")</f>
        <v/>
      </c>
      <c r="AJ22" s="150" t="str">
        <f>IF(OR('Banking Instructions'!H22="Non Staff Traveller",'Banking Instructions'!H22="Employee",'Banking Instructions'!H22="Individual"),IF('Banking Instructions'!AQ22="","",'Banking Instructions'!AQ22),"")</f>
        <v/>
      </c>
      <c r="AK22" s="151" t="str">
        <f>IF(OR('Banking Instructions'!H22="Non Staff Traveller",'Banking Instructions'!H22="Employee",'Banking Instructions'!H22="Individual"),IF('Banking Instructions'!AR22="","",'Banking Instructions'!AR22),"")</f>
        <v/>
      </c>
      <c r="AL22" s="344" t="str">
        <f>IF(OR('Banking Instructions'!H22="Non Staff Traveller",'Banking Instructions'!H22="Employee",'Banking Instructions'!H22="Individual"),IF('Banking Instructions'!AS22="","",'Banking Instructions'!AS22),"")</f>
        <v/>
      </c>
      <c r="AM22" s="152" t="str">
        <f>IF(OR('Banking Instructions'!H22="Non Staff Traveller",'Banking Instructions'!H22="Employee",'Banking Instructions'!H22="Individual"),IF('Banking Instructions'!AT22="","",'Banking Instructions'!AT22),"")</f>
        <v/>
      </c>
      <c r="AN22" s="152" t="str">
        <f>IF(OR('Banking Instructions'!H22="Non Staff Traveller",'Banking Instructions'!H22="Employee",'Banking Instructions'!H22="Individual"),IF('Banking Instructions'!AU22="","",'Banking Instructions'!AU22),"")</f>
        <v/>
      </c>
      <c r="AO22" s="136" t="str">
        <f>IF(OR('Banking Instructions'!H22="Non Staff Traveller",'Banking Instructions'!H22="Employee",'Banking Instructions'!H22="Individual"),IF('Banking Instructions'!AV22="","",'Banking Instructions'!AV22),"")</f>
        <v/>
      </c>
      <c r="AP22" s="210"/>
      <c r="AQ22" s="150" t="str">
        <f t="shared" si="2"/>
        <v/>
      </c>
      <c r="AR22" s="344"/>
      <c r="AS22" s="136" t="str">
        <f>IF(OR('Banking Instructions'!H22="Non Staff Traveller",'Banking Instructions'!H22="Employee",'Banking Instructions'!H22="Individual"),IF('Banking Instructions'!AZ22="","",'Banking Instructions'!AZ22),"")</f>
        <v/>
      </c>
      <c r="AT22" s="152" t="str">
        <f>IF(OR('Banking Instructions'!H22="Non Staff Traveller",'Banking Instructions'!H22="Employee",'Banking Instructions'!H22="Individual"),IF('Banking Instructions'!BA22="","",'Banking Instructions'!BA22),"")</f>
        <v/>
      </c>
      <c r="AU22" s="152" t="str">
        <f>IF(OR('Banking Instructions'!H22="Non Staff Traveller",'Banking Instructions'!H22="Employee",'Banking Instructions'!H22="Individual"),IF('Banking Instructions'!BB22="","",'Banking Instructions'!BB22),"")</f>
        <v/>
      </c>
      <c r="AV22" s="210"/>
      <c r="AW22" s="136" t="str">
        <f>IF(OR('Banking Instructions'!H22="Non Staff Traveller",'Banking Instructions'!H22="Employee",'Banking Instructions'!H22="Individual"),IF('Banking Instructions'!BD22="","",'Banking Instructions'!BD22),"")</f>
        <v/>
      </c>
      <c r="AX22" s="136" t="str">
        <f>IF(OR('Banking Instructions'!H22="Non Staff Traveller",'Banking Instructions'!H22="Employee",'Banking Instructions'!H22="Individual"),IF('Banking Instructions'!BE22="","",'Banking Instructions'!BE22),"")</f>
        <v/>
      </c>
      <c r="AY22" s="152" t="str">
        <f>IF(OR('Banking Instructions'!H22="Non Staff Traveller",'Banking Instructions'!H22="Employee",'Banking Instructions'!H22="Individual"),IF('Banking Instructions'!BF22="","",'Banking Instructions'!BF22),"")</f>
        <v/>
      </c>
      <c r="AZ22" s="152" t="str">
        <f>IF(OR('Banking Instructions'!H22="Non Staff Traveller",'Banking Instructions'!H22="Employee",'Banking Instructions'!H22="Individual"),IF('Banking Instructions'!BG22="","",'Banking Instructions'!BG22),"")</f>
        <v/>
      </c>
      <c r="BA22" s="152" t="str">
        <f>IF(OR('Banking Instructions'!H22="Non Staff Traveller",'Banking Instructions'!H22="Employee",'Banking Instructions'!H22="Individual"),IF('Banking Instructions'!BH22="","",'Banking Instructions'!BH22),"")</f>
        <v/>
      </c>
      <c r="BB22" s="152" t="str">
        <f>IF(OR('Banking Instructions'!H22="Non Staff Traveller",'Banking Instructions'!H22="Employee",'Banking Instructions'!H22="Individual"),IF('Banking Instructions'!BI22="","",'Banking Instructions'!BI22),"")</f>
        <v/>
      </c>
      <c r="BC22" s="152" t="str">
        <f>IF(OR('Banking Instructions'!H22="Non Staff Traveller",'Banking Instructions'!H22="Employee",'Banking Instructions'!H22="Individual"),IF('Banking Instructions'!BJ22="","",'Banking Instructions'!BJ22),"")</f>
        <v/>
      </c>
      <c r="BD22" s="136" t="str">
        <f>IF(OR('Banking Instructions'!H22="Non Staff Traveller",'Banking Instructions'!H22="Employee",'Banking Instructions'!H22="Individual"),IF('Banking Instructions'!BK22="","",'Banking Instructions'!BK22),"")</f>
        <v/>
      </c>
      <c r="BE22" s="152" t="str">
        <f>IF(OR('Banking Instructions'!H22="Non Staff Traveller",'Banking Instructions'!H22="Employee",'Banking Instructions'!H22="Individual"),IF('Banking Instructions'!BL22="","",'Banking Instructions'!BL22),"")</f>
        <v/>
      </c>
      <c r="BF22" s="136" t="str">
        <f>IF(OR('Banking Instructions'!H22="Non Staff Traveller",'Banking Instructions'!H22="Employee",'Banking Instructions'!H22="Individual"),IF('Banking Instructions'!BM22="","",'Banking Instructions'!BM22),"")</f>
        <v/>
      </c>
      <c r="BG22" s="136" t="str">
        <f>IF(OR('Banking Instructions'!H22="Non Staff Traveller",'Banking Instructions'!H22="Employee",'Banking Instructions'!H22="Individual"),IF('Banking Instructions'!BN22="","",'Banking Instructions'!BN22),"")</f>
        <v/>
      </c>
      <c r="BH22" s="136" t="str">
        <f>IF(OR('Banking Instructions'!H22="Non Staff Traveller",'Banking Instructions'!H22="Employee",'Banking Instructions'!H22="Individual"),IF('Banking Instructions'!BO22="","",'Banking Instructions'!BO22),"")</f>
        <v/>
      </c>
      <c r="BI22" s="136" t="str">
        <f>IF(OR('Banking Instructions'!H22="Non Staff Traveller",'Banking Instructions'!H22="Employee",'Banking Instructions'!H22="Individual"),IF('Banking Instructions'!BP22="","",'Banking Instructions'!BP22),"")</f>
        <v/>
      </c>
      <c r="BJ22" s="136" t="str">
        <f>IF(OR('Banking Instructions'!H22="Non Staff Traveller",'Banking Instructions'!H22="Employee",'Banking Instructions'!H22="Individual"),IF('Banking Instructions'!BQ22="","",'Banking Instructions'!BQ22),"")</f>
        <v/>
      </c>
      <c r="BK22" s="136" t="str">
        <f>IF(OR('Banking Instructions'!H22="Non Staff Traveller",'Banking Instructions'!H22="Employee",'Banking Instructions'!H22="Individual"),IF('Banking Instructions'!BR22="","",'Banking Instructions'!BR22),"")</f>
        <v/>
      </c>
      <c r="BL22" s="136" t="str">
        <f>IF(OR('Banking Instructions'!H22="Non Staff Traveller",'Banking Instructions'!H22="Employee",'Banking Instructions'!H22="Individual"),IF('Banking Instructions'!BS22="","",'Banking Instructions'!BS22),"")</f>
        <v/>
      </c>
      <c r="BM22" s="136" t="str">
        <f>IF(OR('Banking Instructions'!H22="Non Staff Traveller",'Banking Instructions'!H22="Employee",'Banking Instructions'!H22="Individual"),IF('Banking Instructions'!BT22="","",'Banking Instructions'!BT22),"")</f>
        <v/>
      </c>
      <c r="BN22" s="136"/>
      <c r="BO22" s="210"/>
      <c r="BP22" s="153"/>
      <c r="BQ22" s="153"/>
      <c r="BR22" s="136"/>
      <c r="BS22" s="136"/>
      <c r="BT22" s="136"/>
      <c r="BU22" s="136"/>
      <c r="BV22" s="136" t="str">
        <f t="shared" si="0"/>
        <v/>
      </c>
      <c r="BW22" s="136" t="str">
        <f t="shared" si="1"/>
        <v/>
      </c>
      <c r="BX22" s="210"/>
      <c r="BY22" s="136" t="str">
        <f>IF(OR('Banking Instructions'!H22="Non Staff Traveller",'Banking Instructions'!H22="Employee",'Banking Instructions'!H22="Individual"),IF('Banking Instructions'!CF22="","",'Banking Instructions'!CF22),"")</f>
        <v/>
      </c>
      <c r="BZ22" s="136" t="str">
        <f>IF(OR('Banking Instructions'!H22="Non Staff Traveller",'Banking Instructions'!H22="Employee",'Banking Instructions'!H22="Individual"),IF('Banking Instructions'!CG22="","",'Banking Instructions'!CG22),"")</f>
        <v/>
      </c>
      <c r="CA22" s="136"/>
    </row>
    <row r="23" spans="1:80" s="256" customFormat="1" x14ac:dyDescent="0.2">
      <c r="A23" s="317"/>
      <c r="B23" s="317"/>
      <c r="C23" s="317"/>
      <c r="D23" s="317"/>
      <c r="E23" s="317"/>
      <c r="F23" s="155"/>
      <c r="G23" s="141" t="str">
        <f>IF(OR('Banking Instructions'!H23="Non Staff Traveller",'Banking Instructions'!H23="Employee",'Banking Instructions'!H23="Individual"),'Banking Instructions'!H23,"")</f>
        <v/>
      </c>
      <c r="H23" s="141"/>
      <c r="I23" s="142" t="str">
        <f>IF(OR('Banking Instructions'!H23="Non Staff Traveller",'Banking Instructions'!H23="Employee",'Banking Instructions'!H23="Individual"),IF('Banking Instructions'!J23="","",'Banking Instructions'!J23),"")</f>
        <v/>
      </c>
      <c r="J23" s="143" t="str">
        <f>IF(OR('Banking Instructions'!H23="Non Staff Traveller",'Banking Instructions'!H23="Employee",'Banking Instructions'!H23="Individual"),IF('Banking Instructions'!K23="","",'Banking Instructions'!K23),"")</f>
        <v/>
      </c>
      <c r="K23" s="142" t="str">
        <f>IF(OR('Banking Instructions'!H23="Non Staff Traveller",'Banking Instructions'!H23="Employee",'Banking Instructions'!H23="Individual"),IF('Banking Instructions'!L23="","",'Banking Instructions'!L23),"")</f>
        <v/>
      </c>
      <c r="L23" s="143" t="str">
        <f>IF(OR('Banking Instructions'!H23="Non Staff Traveller",'Banking Instructions'!H23="Employee",'Banking Instructions'!H23="Individual"),IF('Banking Instructions'!Q23="","",'Banking Instructions'!Q23),"")</f>
        <v/>
      </c>
      <c r="M23" s="341"/>
      <c r="N23" s="145" t="str">
        <f>IF(OR('Banking Instructions'!H23="Non Staff Traveller",'Banking Instructions'!H23="Employee",'Banking Instructions'!H23="Individual"),IF('Banking Instructions'!U23="","",'Banking Instructions'!U23),"")</f>
        <v/>
      </c>
      <c r="O23" s="149"/>
      <c r="P23" s="149"/>
      <c r="Q23" s="129" t="str">
        <f>IF(OR('Banking Instructions'!H23="Non Staff Traveller",'Banking Instructions'!H23="Employee",'Banking Instructions'!H23="Individual"),IF('Banking Instructions'!X23="","",'Banking Instructions'!X23),"")</f>
        <v/>
      </c>
      <c r="R23" s="411"/>
      <c r="S23" s="411"/>
      <c r="T23" s="147" t="str">
        <f>IF(OR('Banking Instructions'!H23="Non Staff Traveller",'Banking Instructions'!H23="Employee",'Banking Instructions'!H23="Individual"),IF('Banking Instructions'!AA23="","",'Banking Instructions'!AA23),"")</f>
        <v/>
      </c>
      <c r="U23" s="147" t="str">
        <f>IF(OR('Banking Instructions'!H23="Non Staff Traveller",'Banking Instructions'!H23="Employee",'Banking Instructions'!H23="Individual"),IF('Banking Instructions'!AB23="","",'Banking Instructions'!AB23),"")</f>
        <v/>
      </c>
      <c r="V23" s="143" t="str">
        <f>IF(OR('Banking Instructions'!H23="Non Staff Traveller",'Banking Instructions'!H23="Employee",'Banking Instructions'!H23="Individual"),IF('Banking Instructions'!AC23="","",'Banking Instructions'!AC23),"")</f>
        <v/>
      </c>
      <c r="W23" s="342"/>
      <c r="X23" s="147"/>
      <c r="Y23" s="147"/>
      <c r="Z23" s="147"/>
      <c r="AA23" s="149"/>
      <c r="AB23" s="145" t="str">
        <f>IF(OR('Banking Instructions'!H23="Non Staff Traveller",'Banking Instructions'!H23="Employee",'Banking Instructions'!H23="Individual"),IF('Banking Instructions'!AI23="","",'Banking Instructions'!AI23),"")</f>
        <v/>
      </c>
      <c r="AC23" s="145" t="str">
        <f>IF(OR('Banking Instructions'!H23="Non Staff Traveller",'Banking Instructions'!H23="Employee",'Banking Instructions'!H23="Individual"),IF('Banking Instructions'!AJ23="","",'Banking Instructions'!AJ23),"")</f>
        <v/>
      </c>
      <c r="AD23" s="343" t="str">
        <f>IF(OR('Banking Instructions'!H23="Non Staff Traveller",'Banking Instructions'!H23="Employee",'Banking Instructions'!H23="Individual"),IF('Banking Instructions'!AK23="","",'Banking Instructions'!AK23),"")</f>
        <v/>
      </c>
      <c r="AE23" s="147"/>
      <c r="AF23" s="147" t="str">
        <f>IF(OR('Banking Instructions'!H23="Non Staff Traveller",'Banking Instructions'!H23="Employee",'Banking Instructions'!H23="Individual"),IF('Banking Instructions'!AM23="","",'Banking Instructions'!AM23),"")</f>
        <v/>
      </c>
      <c r="AG23" s="147" t="str">
        <f>IF(OR('Banking Instructions'!H23="Non Staff Traveller",'Banking Instructions'!H23="Employee",'Banking Instructions'!H23="Individual"),IF('Banking Instructions'!AN23="","",'Banking Instructions'!AN23),"")</f>
        <v/>
      </c>
      <c r="AH23" s="147"/>
      <c r="AI23" s="344" t="str">
        <f>IF(OR('Banking Instructions'!H23="Non Staff Traveller",'Banking Instructions'!H23="Employee",'Banking Instructions'!H23="Individual"),IF('Banking Instructions'!AP23="","",'Banking Instructions'!AP23),"")</f>
        <v/>
      </c>
      <c r="AJ23" s="150" t="str">
        <f>IF(OR('Banking Instructions'!H23="Non Staff Traveller",'Banking Instructions'!H23="Employee",'Banking Instructions'!H23="Individual"),IF('Banking Instructions'!AQ23="","",'Banking Instructions'!AQ23),"")</f>
        <v/>
      </c>
      <c r="AK23" s="151" t="str">
        <f>IF(OR('Banking Instructions'!H23="Non Staff Traveller",'Banking Instructions'!H23="Employee",'Banking Instructions'!H23="Individual"),IF('Banking Instructions'!AR23="","",'Banking Instructions'!AR23),"")</f>
        <v/>
      </c>
      <c r="AL23" s="344" t="str">
        <f>IF(OR('Banking Instructions'!H23="Non Staff Traveller",'Banking Instructions'!H23="Employee",'Banking Instructions'!H23="Individual"),IF('Banking Instructions'!AS23="","",'Banking Instructions'!AS23),"")</f>
        <v/>
      </c>
      <c r="AM23" s="152" t="str">
        <f>IF(OR('Banking Instructions'!H23="Non Staff Traveller",'Banking Instructions'!H23="Employee",'Banking Instructions'!H23="Individual"),IF('Banking Instructions'!AT23="","",'Banking Instructions'!AT23),"")</f>
        <v/>
      </c>
      <c r="AN23" s="152" t="str">
        <f>IF(OR('Banking Instructions'!H23="Non Staff Traveller",'Banking Instructions'!H23="Employee",'Banking Instructions'!H23="Individual"),IF('Banking Instructions'!AU23="","",'Banking Instructions'!AU23),"")</f>
        <v/>
      </c>
      <c r="AO23" s="136" t="str">
        <f>IF(OR('Banking Instructions'!H23="Non Staff Traveller",'Banking Instructions'!H23="Employee",'Banking Instructions'!H23="Individual"),IF('Banking Instructions'!AV23="","",'Banking Instructions'!AV23),"")</f>
        <v/>
      </c>
      <c r="AP23" s="210"/>
      <c r="AQ23" s="150" t="str">
        <f t="shared" si="2"/>
        <v/>
      </c>
      <c r="AR23" s="344"/>
      <c r="AS23" s="136" t="str">
        <f>IF(OR('Banking Instructions'!H23="Non Staff Traveller",'Banking Instructions'!H23="Employee",'Banking Instructions'!H23="Individual"),IF('Banking Instructions'!AZ23="","",'Banking Instructions'!AZ23),"")</f>
        <v/>
      </c>
      <c r="AT23" s="152" t="str">
        <f>IF(OR('Banking Instructions'!H23="Non Staff Traveller",'Banking Instructions'!H23="Employee",'Banking Instructions'!H23="Individual"),IF('Banking Instructions'!BA23="","",'Banking Instructions'!BA23),"")</f>
        <v/>
      </c>
      <c r="AU23" s="152" t="str">
        <f>IF(OR('Banking Instructions'!H23="Non Staff Traveller",'Banking Instructions'!H23="Employee",'Banking Instructions'!H23="Individual"),IF('Banking Instructions'!BB23="","",'Banking Instructions'!BB23),"")</f>
        <v/>
      </c>
      <c r="AV23" s="210"/>
      <c r="AW23" s="136" t="str">
        <f>IF(OR('Banking Instructions'!H23="Non Staff Traveller",'Banking Instructions'!H23="Employee",'Banking Instructions'!H23="Individual"),IF('Banking Instructions'!BD23="","",'Banking Instructions'!BD23),"")</f>
        <v/>
      </c>
      <c r="AX23" s="136" t="str">
        <f>IF(OR('Banking Instructions'!H23="Non Staff Traveller",'Banking Instructions'!H23="Employee",'Banking Instructions'!H23="Individual"),IF('Banking Instructions'!BE23="","",'Banking Instructions'!BE23),"")</f>
        <v/>
      </c>
      <c r="AY23" s="152" t="str">
        <f>IF(OR('Banking Instructions'!H23="Non Staff Traveller",'Banking Instructions'!H23="Employee",'Banking Instructions'!H23="Individual"),IF('Banking Instructions'!BF23="","",'Banking Instructions'!BF23),"")</f>
        <v/>
      </c>
      <c r="AZ23" s="152" t="str">
        <f>IF(OR('Banking Instructions'!H23="Non Staff Traveller",'Banking Instructions'!H23="Employee",'Banking Instructions'!H23="Individual"),IF('Banking Instructions'!BG23="","",'Banking Instructions'!BG23),"")</f>
        <v/>
      </c>
      <c r="BA23" s="152" t="str">
        <f>IF(OR('Banking Instructions'!H23="Non Staff Traveller",'Banking Instructions'!H23="Employee",'Banking Instructions'!H23="Individual"),IF('Banking Instructions'!BH23="","",'Banking Instructions'!BH23),"")</f>
        <v/>
      </c>
      <c r="BB23" s="152" t="str">
        <f>IF(OR('Banking Instructions'!H23="Non Staff Traveller",'Banking Instructions'!H23="Employee",'Banking Instructions'!H23="Individual"),IF('Banking Instructions'!BI23="","",'Banking Instructions'!BI23),"")</f>
        <v/>
      </c>
      <c r="BC23" s="152" t="str">
        <f>IF(OR('Banking Instructions'!H23="Non Staff Traveller",'Banking Instructions'!H23="Employee",'Banking Instructions'!H23="Individual"),IF('Banking Instructions'!BJ23="","",'Banking Instructions'!BJ23),"")</f>
        <v/>
      </c>
      <c r="BD23" s="136" t="str">
        <f>IF(OR('Banking Instructions'!H23="Non Staff Traveller",'Banking Instructions'!H23="Employee",'Banking Instructions'!H23="Individual"),IF('Banking Instructions'!BK23="","",'Banking Instructions'!BK23),"")</f>
        <v/>
      </c>
      <c r="BE23" s="152" t="str">
        <f>IF(OR('Banking Instructions'!H23="Non Staff Traveller",'Banking Instructions'!H23="Employee",'Banking Instructions'!H23="Individual"),IF('Banking Instructions'!BL23="","",'Banking Instructions'!BL23),"")</f>
        <v/>
      </c>
      <c r="BF23" s="136" t="str">
        <f>IF(OR('Banking Instructions'!H23="Non Staff Traveller",'Banking Instructions'!H23="Employee",'Banking Instructions'!H23="Individual"),IF('Banking Instructions'!BM23="","",'Banking Instructions'!BM23),"")</f>
        <v/>
      </c>
      <c r="BG23" s="136" t="str">
        <f>IF(OR('Banking Instructions'!H23="Non Staff Traveller",'Banking Instructions'!H23="Employee",'Banking Instructions'!H23="Individual"),IF('Banking Instructions'!BN23="","",'Banking Instructions'!BN23),"")</f>
        <v/>
      </c>
      <c r="BH23" s="136" t="str">
        <f>IF(OR('Banking Instructions'!H23="Non Staff Traveller",'Banking Instructions'!H23="Employee",'Banking Instructions'!H23="Individual"),IF('Banking Instructions'!BO23="","",'Banking Instructions'!BO23),"")</f>
        <v/>
      </c>
      <c r="BI23" s="136" t="str">
        <f>IF(OR('Banking Instructions'!H23="Non Staff Traveller",'Banking Instructions'!H23="Employee",'Banking Instructions'!H23="Individual"),IF('Banking Instructions'!BP23="","",'Banking Instructions'!BP23),"")</f>
        <v/>
      </c>
      <c r="BJ23" s="136" t="str">
        <f>IF(OR('Banking Instructions'!H23="Non Staff Traveller",'Banking Instructions'!H23="Employee",'Banking Instructions'!H23="Individual"),IF('Banking Instructions'!BQ23="","",'Banking Instructions'!BQ23),"")</f>
        <v/>
      </c>
      <c r="BK23" s="136" t="str">
        <f>IF(OR('Banking Instructions'!H23="Non Staff Traveller",'Banking Instructions'!H23="Employee",'Banking Instructions'!H23="Individual"),IF('Banking Instructions'!BR23="","",'Banking Instructions'!BR23),"")</f>
        <v/>
      </c>
      <c r="BL23" s="136" t="str">
        <f>IF(OR('Banking Instructions'!H23="Non Staff Traveller",'Banking Instructions'!H23="Employee",'Banking Instructions'!H23="Individual"),IF('Banking Instructions'!BS23="","",'Banking Instructions'!BS23),"")</f>
        <v/>
      </c>
      <c r="BM23" s="136" t="str">
        <f>IF(OR('Banking Instructions'!H23="Non Staff Traveller",'Banking Instructions'!H23="Employee",'Banking Instructions'!H23="Individual"),IF('Banking Instructions'!BT23="","",'Banking Instructions'!BT23),"")</f>
        <v/>
      </c>
      <c r="BN23" s="136"/>
      <c r="BO23" s="210"/>
      <c r="BP23" s="153"/>
      <c r="BQ23" s="153"/>
      <c r="BR23" s="136"/>
      <c r="BS23" s="136"/>
      <c r="BT23" s="136"/>
      <c r="BU23" s="136"/>
      <c r="BV23" s="136" t="str">
        <f t="shared" si="0"/>
        <v/>
      </c>
      <c r="BW23" s="136" t="str">
        <f t="shared" si="1"/>
        <v/>
      </c>
      <c r="BX23" s="210"/>
      <c r="BY23" s="136" t="str">
        <f>IF(OR('Banking Instructions'!H23="Non Staff Traveller",'Banking Instructions'!H23="Employee",'Banking Instructions'!H23="Individual"),IF('Banking Instructions'!CF23="","",'Banking Instructions'!CF23),"")</f>
        <v/>
      </c>
      <c r="BZ23" s="136" t="str">
        <f>IF(OR('Banking Instructions'!H23="Non Staff Traveller",'Banking Instructions'!H23="Employee",'Banking Instructions'!H23="Individual"),IF('Banking Instructions'!CG23="","",'Banking Instructions'!CG23),"")</f>
        <v/>
      </c>
      <c r="CA23" s="136"/>
    </row>
    <row r="24" spans="1:80" s="256" customFormat="1" x14ac:dyDescent="0.2">
      <c r="A24" s="317"/>
      <c r="B24" s="317"/>
      <c r="C24" s="317"/>
      <c r="D24" s="317"/>
      <c r="E24" s="317"/>
      <c r="F24" s="425"/>
      <c r="G24" s="159" t="str">
        <f>IF(OR('Banking Instructions'!H24="Non Staff Traveller",'Banking Instructions'!H24="Employee",'Banking Instructions'!H24="Individual"),'Banking Instructions'!H24,"")</f>
        <v/>
      </c>
      <c r="H24" s="159"/>
      <c r="I24" s="160" t="str">
        <f>IF(OR('Banking Instructions'!H24="Non Staff Traveller",'Banking Instructions'!H24="Employee",'Banking Instructions'!H24="Individual"),IF('Banking Instructions'!J24="","",'Banking Instructions'!J24),"")</f>
        <v/>
      </c>
      <c r="J24" s="161" t="str">
        <f>IF(OR('Banking Instructions'!H24="Non Staff Traveller",'Banking Instructions'!H24="Employee",'Banking Instructions'!H24="Individual"),IF('Banking Instructions'!K24="","",'Banking Instructions'!K24),"")</f>
        <v/>
      </c>
      <c r="K24" s="160" t="str">
        <f>IF(OR('Banking Instructions'!H24="Non Staff Traveller",'Banking Instructions'!H24="Employee",'Banking Instructions'!H24="Individual"),IF('Banking Instructions'!L24="","",'Banking Instructions'!L24),"")</f>
        <v/>
      </c>
      <c r="L24" s="161" t="str">
        <f>IF(OR('Banking Instructions'!H24="Non Staff Traveller",'Banking Instructions'!H24="Employee",'Banking Instructions'!H24="Individual"),IF('Banking Instructions'!Q24="","",'Banking Instructions'!Q24),"")</f>
        <v/>
      </c>
      <c r="M24" s="348"/>
      <c r="N24" s="163" t="str">
        <f>IF(OR('Banking Instructions'!H24="Non Staff Traveller",'Banking Instructions'!H24="Employee",'Banking Instructions'!H24="Individual"),IF('Banking Instructions'!U24="","",'Banking Instructions'!U24),"")</f>
        <v/>
      </c>
      <c r="O24" s="169"/>
      <c r="P24" s="169"/>
      <c r="Q24" s="165" t="str">
        <f>IF(OR('Banking Instructions'!H24="Non Staff Traveller",'Banking Instructions'!H24="Employee",'Banking Instructions'!H24="Individual"),IF('Banking Instructions'!X24="","",'Banking Instructions'!X24),"")</f>
        <v/>
      </c>
      <c r="R24" s="411"/>
      <c r="S24" s="411"/>
      <c r="T24" s="166" t="str">
        <f>IF(OR('Banking Instructions'!H24="Non Staff Traveller",'Banking Instructions'!H24="Employee",'Banking Instructions'!H24="Individual"),IF('Banking Instructions'!AA24="","",'Banking Instructions'!AA24),"")</f>
        <v/>
      </c>
      <c r="U24" s="166" t="str">
        <f>IF(OR('Banking Instructions'!H24="Non Staff Traveller",'Banking Instructions'!H24="Employee",'Banking Instructions'!H24="Individual"),IF('Banking Instructions'!AB24="","",'Banking Instructions'!AB24),"")</f>
        <v/>
      </c>
      <c r="V24" s="161" t="str">
        <f>IF(OR('Banking Instructions'!H24="Non Staff Traveller",'Banking Instructions'!H24="Employee",'Banking Instructions'!H24="Individual"),IF('Banking Instructions'!AC24="","",'Banking Instructions'!AC24),"")</f>
        <v/>
      </c>
      <c r="W24" s="351"/>
      <c r="X24" s="166"/>
      <c r="Y24" s="166"/>
      <c r="Z24" s="166"/>
      <c r="AA24" s="169"/>
      <c r="AB24" s="163" t="str">
        <f>IF(OR('Banking Instructions'!H24="Non Staff Traveller",'Banking Instructions'!H24="Employee",'Banking Instructions'!H24="Individual"),IF('Banking Instructions'!AI24="","",'Banking Instructions'!AI24),"")</f>
        <v/>
      </c>
      <c r="AC24" s="163" t="str">
        <f>IF(OR('Banking Instructions'!H24="Non Staff Traveller",'Banking Instructions'!H24="Employee",'Banking Instructions'!H24="Individual"),IF('Banking Instructions'!AJ24="","",'Banking Instructions'!AJ24),"")</f>
        <v/>
      </c>
      <c r="AD24" s="352" t="str">
        <f>IF(OR('Banking Instructions'!H24="Non Staff Traveller",'Banking Instructions'!H24="Employee",'Banking Instructions'!H24="Individual"),IF('Banking Instructions'!AK24="","",'Banking Instructions'!AK24),"")</f>
        <v/>
      </c>
      <c r="AE24" s="166"/>
      <c r="AF24" s="166" t="str">
        <f>IF(OR('Banking Instructions'!H24="Non Staff Traveller",'Banking Instructions'!H24="Employee",'Banking Instructions'!H24="Individual"),IF('Banking Instructions'!AM24="","",'Banking Instructions'!AM24),"")</f>
        <v/>
      </c>
      <c r="AG24" s="166" t="str">
        <f>IF(OR('Banking Instructions'!H24="Non Staff Traveller",'Banking Instructions'!H24="Employee",'Banking Instructions'!H24="Individual"),IF('Banking Instructions'!AN24="","",'Banking Instructions'!AN24),"")</f>
        <v/>
      </c>
      <c r="AH24" s="166"/>
      <c r="AI24" s="353" t="str">
        <f>IF(OR('Banking Instructions'!H24="Non Staff Traveller",'Banking Instructions'!H24="Employee",'Banking Instructions'!H24="Individual"),IF('Banking Instructions'!AP24="","",'Banking Instructions'!AP24),"")</f>
        <v/>
      </c>
      <c r="AJ24" s="171" t="str">
        <f>IF(OR('Banking Instructions'!H24="Non Staff Traveller",'Banking Instructions'!H24="Employee",'Banking Instructions'!H24="Individual"),IF('Banking Instructions'!AQ24="","",'Banking Instructions'!AQ24),"")</f>
        <v/>
      </c>
      <c r="AK24" s="172" t="str">
        <f>IF(OR('Banking Instructions'!H24="Non Staff Traveller",'Banking Instructions'!H24="Employee",'Banking Instructions'!H24="Individual"),IF('Banking Instructions'!AR24="","",'Banking Instructions'!AR24),"")</f>
        <v/>
      </c>
      <c r="AL24" s="353" t="str">
        <f>IF(OR('Banking Instructions'!H24="Non Staff Traveller",'Banking Instructions'!H24="Employee",'Banking Instructions'!H24="Individual"),IF('Banking Instructions'!AS24="","",'Banking Instructions'!AS24),"")</f>
        <v/>
      </c>
      <c r="AM24" s="174" t="str">
        <f>IF(OR('Banking Instructions'!H24="Non Staff Traveller",'Banking Instructions'!H24="Employee",'Banking Instructions'!H24="Individual"),IF('Banking Instructions'!AT24="","",'Banking Instructions'!AT24),"")</f>
        <v/>
      </c>
      <c r="AN24" s="174" t="str">
        <f>IF(OR('Banking Instructions'!H24="Non Staff Traveller",'Banking Instructions'!H24="Employee",'Banking Instructions'!H24="Individual"),IF('Banking Instructions'!AU24="","",'Banking Instructions'!AU24),"")</f>
        <v/>
      </c>
      <c r="AO24" s="173" t="str">
        <f>IF(OR('Banking Instructions'!H24="Non Staff Traveller",'Banking Instructions'!H24="Employee",'Banking Instructions'!H24="Individual"),IF('Banking Instructions'!AV24="","",'Banking Instructions'!AV24),"")</f>
        <v/>
      </c>
      <c r="AP24" s="229"/>
      <c r="AQ24" s="171" t="str">
        <f t="shared" si="2"/>
        <v/>
      </c>
      <c r="AR24" s="353"/>
      <c r="AS24" s="173" t="str">
        <f>IF(OR('Banking Instructions'!H24="Non Staff Traveller",'Banking Instructions'!H24="Employee",'Banking Instructions'!H24="Individual"),IF('Banking Instructions'!AZ24="","",'Banking Instructions'!AZ24),"")</f>
        <v/>
      </c>
      <c r="AT24" s="174" t="str">
        <f>IF(OR('Banking Instructions'!H24="Non Staff Traveller",'Banking Instructions'!H24="Employee",'Banking Instructions'!H24="Individual"),IF('Banking Instructions'!BA24="","",'Banking Instructions'!BA24),"")</f>
        <v/>
      </c>
      <c r="AU24" s="174" t="str">
        <f>IF(OR('Banking Instructions'!H24="Non Staff Traveller",'Banking Instructions'!H24="Employee",'Banking Instructions'!H24="Individual"),IF('Banking Instructions'!BB24="","",'Banking Instructions'!BB24),"")</f>
        <v/>
      </c>
      <c r="AV24" s="354"/>
      <c r="AW24" s="173" t="str">
        <f>IF(OR('Banking Instructions'!H24="Non Staff Traveller",'Banking Instructions'!H24="Employee",'Banking Instructions'!H24="Individual"),IF('Banking Instructions'!BD24="","",'Banking Instructions'!BD24),"")</f>
        <v/>
      </c>
      <c r="AX24" s="173" t="str">
        <f>IF(OR('Banking Instructions'!H24="Non Staff Traveller",'Banking Instructions'!H24="Employee",'Banking Instructions'!H24="Individual"),IF('Banking Instructions'!BE24="","",'Banking Instructions'!BE24),"")</f>
        <v/>
      </c>
      <c r="AY24" s="174" t="str">
        <f>IF(OR('Banking Instructions'!H24="Non Staff Traveller",'Banking Instructions'!H24="Employee",'Banking Instructions'!H24="Individual"),IF('Banking Instructions'!BF24="","",'Banking Instructions'!BF24),"")</f>
        <v/>
      </c>
      <c r="AZ24" s="174" t="str">
        <f>IF(OR('Banking Instructions'!H24="Non Staff Traveller",'Banking Instructions'!H24="Employee",'Banking Instructions'!H24="Individual"),IF('Banking Instructions'!BG24="","",'Banking Instructions'!BG24),"")</f>
        <v/>
      </c>
      <c r="BA24" s="174" t="str">
        <f>IF(OR('Banking Instructions'!H24="Non Staff Traveller",'Banking Instructions'!H24="Employee",'Banking Instructions'!H24="Individual"),IF('Banking Instructions'!BH24="","",'Banking Instructions'!BH24),"")</f>
        <v/>
      </c>
      <c r="BB24" s="174" t="str">
        <f>IF(OR('Banking Instructions'!H24="Non Staff Traveller",'Banking Instructions'!H24="Employee",'Banking Instructions'!H24="Individual"),IF('Banking Instructions'!BI24="","",'Banking Instructions'!BI24),"")</f>
        <v/>
      </c>
      <c r="BC24" s="174" t="str">
        <f>IF(OR('Banking Instructions'!H24="Non Staff Traveller",'Banking Instructions'!H24="Employee",'Banking Instructions'!H24="Individual"),IF('Banking Instructions'!BJ24="","",'Banking Instructions'!BJ24),"")</f>
        <v/>
      </c>
      <c r="BD24" s="173" t="str">
        <f>IF(OR('Banking Instructions'!H24="Non Staff Traveller",'Banking Instructions'!H24="Employee",'Banking Instructions'!H24="Individual"),IF('Banking Instructions'!BK24="","",'Banking Instructions'!BK24),"")</f>
        <v/>
      </c>
      <c r="BE24" s="174" t="str">
        <f>IF(OR('Banking Instructions'!H24="Non Staff Traveller",'Banking Instructions'!H24="Employee",'Banking Instructions'!H24="Individual"),IF('Banking Instructions'!BL24="","",'Banking Instructions'!BL24),"")</f>
        <v/>
      </c>
      <c r="BF24" s="173" t="str">
        <f>IF(OR('Banking Instructions'!H24="Non Staff Traveller",'Banking Instructions'!H24="Employee",'Banking Instructions'!H24="Individual"),IF('Banking Instructions'!BM24="","",'Banking Instructions'!BM24),"")</f>
        <v/>
      </c>
      <c r="BG24" s="173" t="str">
        <f>IF(OR('Banking Instructions'!H24="Non Staff Traveller",'Banking Instructions'!H24="Employee",'Banking Instructions'!H24="Individual"),IF('Banking Instructions'!BN24="","",'Banking Instructions'!BN24),"")</f>
        <v/>
      </c>
      <c r="BH24" s="173" t="str">
        <f>IF(OR('Banking Instructions'!H24="Non Staff Traveller",'Banking Instructions'!H24="Employee",'Banking Instructions'!H24="Individual"),IF('Banking Instructions'!BO24="","",'Banking Instructions'!BO24),"")</f>
        <v/>
      </c>
      <c r="BI24" s="173" t="str">
        <f>IF(OR('Banking Instructions'!H24="Non Staff Traveller",'Banking Instructions'!H24="Employee",'Banking Instructions'!H24="Individual"),IF('Banking Instructions'!BP24="","",'Banking Instructions'!BP24),"")</f>
        <v/>
      </c>
      <c r="BJ24" s="173" t="str">
        <f>IF(OR('Banking Instructions'!H24="Non Staff Traveller",'Banking Instructions'!H24="Employee",'Banking Instructions'!H24="Individual"),IF('Banking Instructions'!BQ24="","",'Banking Instructions'!BQ24),"")</f>
        <v/>
      </c>
      <c r="BK24" s="173" t="str">
        <f>IF(OR('Banking Instructions'!H24="Non Staff Traveller",'Banking Instructions'!H24="Employee",'Banking Instructions'!H24="Individual"),IF('Banking Instructions'!BR24="","",'Banking Instructions'!BR24),"")</f>
        <v/>
      </c>
      <c r="BL24" s="173" t="str">
        <f>IF(OR('Banking Instructions'!H24="Non Staff Traveller",'Banking Instructions'!H24="Employee",'Banking Instructions'!H24="Individual"),IF('Banking Instructions'!BS24="","",'Banking Instructions'!BS24),"")</f>
        <v/>
      </c>
      <c r="BM24" s="173" t="str">
        <f>IF(OR('Banking Instructions'!H24="Non Staff Traveller",'Banking Instructions'!H24="Employee",'Banking Instructions'!H24="Individual"),IF('Banking Instructions'!BT24="","",'Banking Instructions'!BT24),"")</f>
        <v/>
      </c>
      <c r="BN24" s="173"/>
      <c r="BO24" s="354"/>
      <c r="BP24" s="356"/>
      <c r="BQ24" s="356"/>
      <c r="BR24" s="173"/>
      <c r="BS24" s="173"/>
      <c r="BT24" s="173"/>
      <c r="BU24" s="173"/>
      <c r="BV24" s="173" t="str">
        <f t="shared" si="0"/>
        <v/>
      </c>
      <c r="BW24" s="173" t="str">
        <f t="shared" si="1"/>
        <v/>
      </c>
      <c r="BX24" s="354"/>
      <c r="BY24" s="173" t="str">
        <f>IF(OR('Banking Instructions'!H24="Non Staff Traveller",'Banking Instructions'!H24="Employee",'Banking Instructions'!H24="Individual"),IF('Banking Instructions'!CF24="","",'Banking Instructions'!CF24),"")</f>
        <v/>
      </c>
      <c r="BZ24" s="173" t="str">
        <f>IF(OR('Banking Instructions'!H24="Non Staff Traveller",'Banking Instructions'!H24="Employee",'Banking Instructions'!H24="Individual"),IF('Banking Instructions'!CG24="","",'Banking Instructions'!CG24),"")</f>
        <v/>
      </c>
      <c r="CA24" s="173"/>
      <c r="CB24" s="426"/>
    </row>
    <row r="25" spans="1:80" s="256" customFormat="1" x14ac:dyDescent="0.2">
      <c r="A25" s="317"/>
      <c r="B25" s="317"/>
      <c r="C25" s="317"/>
      <c r="D25" s="317"/>
      <c r="E25" s="317"/>
      <c r="F25" s="158"/>
      <c r="G25" s="121" t="str">
        <f>IF(OR('Banking Instructions'!H25="Non Staff Traveller",'Banking Instructions'!H25="Employee",'Banking Instructions'!H25="Individual"),'Banking Instructions'!H25,"")</f>
        <v/>
      </c>
      <c r="H25" s="121"/>
      <c r="I25" s="122" t="str">
        <f>IF(OR('Banking Instructions'!H25="Non Staff Traveller",'Banking Instructions'!H25="Employee",'Banking Instructions'!H25="Individual"),IF('Banking Instructions'!J25="","",'Banking Instructions'!J25),"")</f>
        <v/>
      </c>
      <c r="J25" s="123" t="str">
        <f>IF(OR('Banking Instructions'!H25="Non Staff Traveller",'Banking Instructions'!H25="Employee",'Banking Instructions'!H25="Individual"),IF('Banking Instructions'!K25="","",'Banking Instructions'!K25),"")</f>
        <v/>
      </c>
      <c r="K25" s="122" t="str">
        <f>IF(OR('Banking Instructions'!H25="Non Staff Traveller",'Banking Instructions'!H25="Employee",'Banking Instructions'!H25="Individual"),IF('Banking Instructions'!L25="","",'Banking Instructions'!L25),"")</f>
        <v/>
      </c>
      <c r="L25" s="123" t="str">
        <f>IF(OR('Banking Instructions'!H25="Non Staff Traveller",'Banking Instructions'!H25="Employee",'Banking Instructions'!H25="Individual"),IF('Banking Instructions'!Q25="","",'Banking Instructions'!Q25),"")</f>
        <v/>
      </c>
      <c r="M25" s="341"/>
      <c r="N25" s="124" t="str">
        <f>IF(OR('Banking Instructions'!H25="Non Staff Traveller",'Banking Instructions'!H25="Employee",'Banking Instructions'!H25="Individual"),IF('Banking Instructions'!U25="","",'Banking Instructions'!U25),"")</f>
        <v/>
      </c>
      <c r="O25" s="131"/>
      <c r="P25" s="131"/>
      <c r="Q25" s="126" t="str">
        <f>IF(OR('Banking Instructions'!H25="Non Staff Traveller",'Banking Instructions'!H25="Employee",'Banking Instructions'!H25="Individual"),IF('Banking Instructions'!X25="","",'Banking Instructions'!X25),"")</f>
        <v/>
      </c>
      <c r="R25" s="411"/>
      <c r="S25" s="411"/>
      <c r="T25" s="127" t="str">
        <f>IF(OR('Banking Instructions'!H25="Non Staff Traveller",'Banking Instructions'!H25="Employee",'Banking Instructions'!H25="Individual"),IF('Banking Instructions'!AA25="","",'Banking Instructions'!AA25),"")</f>
        <v/>
      </c>
      <c r="U25" s="127" t="str">
        <f>IF(OR('Banking Instructions'!H25="Non Staff Traveller",'Banking Instructions'!H25="Employee",'Banking Instructions'!H25="Individual"),IF('Banking Instructions'!AB25="","",'Banking Instructions'!AB25),"")</f>
        <v/>
      </c>
      <c r="V25" s="123" t="str">
        <f>IF(OR('Banking Instructions'!H25="Non Staff Traveller",'Banking Instructions'!H25="Employee",'Banking Instructions'!H25="Individual"),IF('Banking Instructions'!AC25="","",'Banking Instructions'!AC25),"")</f>
        <v/>
      </c>
      <c r="W25" s="358"/>
      <c r="X25" s="127"/>
      <c r="Y25" s="127"/>
      <c r="Z25" s="127"/>
      <c r="AA25" s="131"/>
      <c r="AB25" s="124" t="str">
        <f>IF(OR('Banking Instructions'!H25="Non Staff Traveller",'Banking Instructions'!H25="Employee",'Banking Instructions'!H25="Individual"),IF('Banking Instructions'!AI25="","",'Banking Instructions'!AI25),"")</f>
        <v/>
      </c>
      <c r="AC25" s="124" t="str">
        <f>IF(OR('Banking Instructions'!H25="Non Staff Traveller",'Banking Instructions'!H25="Employee",'Banking Instructions'!H25="Individual"),IF('Banking Instructions'!AJ25="","",'Banking Instructions'!AJ25),"")</f>
        <v/>
      </c>
      <c r="AD25" s="359" t="str">
        <f>IF(OR('Banking Instructions'!H25="Non Staff Traveller",'Banking Instructions'!H25="Employee",'Banking Instructions'!H25="Individual"),IF('Banking Instructions'!AK25="","",'Banking Instructions'!AK25),"")</f>
        <v/>
      </c>
      <c r="AE25" s="127"/>
      <c r="AF25" s="127" t="str">
        <f>IF(OR('Banking Instructions'!H25="Non Staff Traveller",'Banking Instructions'!H25="Employee",'Banking Instructions'!H25="Individual"),IF('Banking Instructions'!AM25="","",'Banking Instructions'!AM25),"")</f>
        <v/>
      </c>
      <c r="AG25" s="127" t="str">
        <f>IF(OR('Banking Instructions'!H25="Non Staff Traveller",'Banking Instructions'!H25="Employee",'Banking Instructions'!H25="Individual"),IF('Banking Instructions'!AN25="","",'Banking Instructions'!AN25),"")</f>
        <v/>
      </c>
      <c r="AH25" s="127"/>
      <c r="AI25" s="360" t="str">
        <f>IF(OR('Banking Instructions'!H25="Non Staff Traveller",'Banking Instructions'!H25="Employee",'Banking Instructions'!H25="Individual"),IF('Banking Instructions'!AP25="","",'Banking Instructions'!AP25),"")</f>
        <v/>
      </c>
      <c r="AJ25" s="132" t="str">
        <f>IF(OR('Banking Instructions'!H25="Non Staff Traveller",'Banking Instructions'!H25="Employee",'Banking Instructions'!H25="Individual"),IF('Banking Instructions'!AQ25="","",'Banking Instructions'!AQ25),"")</f>
        <v/>
      </c>
      <c r="AK25" s="133" t="str">
        <f>IF(OR('Banking Instructions'!H25="Non Staff Traveller",'Banking Instructions'!H25="Employee",'Banking Instructions'!H25="Individual"),IF('Banking Instructions'!AR25="","",'Banking Instructions'!AR25),"")</f>
        <v/>
      </c>
      <c r="AL25" s="360" t="str">
        <f>IF(OR('Banking Instructions'!H25="Non Staff Traveller",'Banking Instructions'!H25="Employee",'Banking Instructions'!H25="Individual"),IF('Banking Instructions'!AS25="","",'Banking Instructions'!AS25),"")</f>
        <v/>
      </c>
      <c r="AM25" s="135" t="str">
        <f>IF(OR('Banking Instructions'!H25="Non Staff Traveller",'Banking Instructions'!H25="Employee",'Banking Instructions'!H25="Individual"),IF('Banking Instructions'!AT25="","",'Banking Instructions'!AT25),"")</f>
        <v/>
      </c>
      <c r="AN25" s="135" t="str">
        <f>IF(OR('Banking Instructions'!H25="Non Staff Traveller",'Banking Instructions'!H25="Employee",'Banking Instructions'!H25="Individual"),IF('Banking Instructions'!AU25="","",'Banking Instructions'!AU25),"")</f>
        <v/>
      </c>
      <c r="AO25" s="134" t="str">
        <f>IF(OR('Banking Instructions'!H25="Non Staff Traveller",'Banking Instructions'!H25="Employee",'Banking Instructions'!H25="Individual"),IF('Banking Instructions'!AV25="","",'Banking Instructions'!AV25),"")</f>
        <v/>
      </c>
      <c r="AP25" s="354"/>
      <c r="AQ25" s="132" t="str">
        <f t="shared" si="2"/>
        <v/>
      </c>
      <c r="AR25" s="360"/>
      <c r="AS25" s="134" t="str">
        <f>IF(OR('Banking Instructions'!H25="Non Staff Traveller",'Banking Instructions'!H25="Employee",'Banking Instructions'!H25="Individual"),IF('Banking Instructions'!AZ25="","",'Banking Instructions'!AZ25),"")</f>
        <v/>
      </c>
      <c r="AT25" s="135" t="str">
        <f>IF(OR('Banking Instructions'!H25="Non Staff Traveller",'Banking Instructions'!H25="Employee",'Banking Instructions'!H25="Individual"),IF('Banking Instructions'!BA25="","",'Banking Instructions'!BA25),"")</f>
        <v/>
      </c>
      <c r="AU25" s="135" t="str">
        <f>IF(OR('Banking Instructions'!H25="Non Staff Traveller",'Banking Instructions'!H25="Employee",'Banking Instructions'!H25="Individual"),IF('Banking Instructions'!BB25="","",'Banking Instructions'!BB25),"")</f>
        <v/>
      </c>
      <c r="AV25" s="210"/>
      <c r="AW25" s="134" t="str">
        <f>IF(OR('Banking Instructions'!H25="Non Staff Traveller",'Banking Instructions'!H25="Employee",'Banking Instructions'!H25="Individual"),IF('Banking Instructions'!BD25="","",'Banking Instructions'!BD25),"")</f>
        <v/>
      </c>
      <c r="AX25" s="134" t="str">
        <f>IF(OR('Banking Instructions'!H25="Non Staff Traveller",'Banking Instructions'!H25="Employee",'Banking Instructions'!H25="Individual"),IF('Banking Instructions'!BE25="","",'Banking Instructions'!BE25),"")</f>
        <v/>
      </c>
      <c r="AY25" s="135" t="str">
        <f>IF(OR('Banking Instructions'!H25="Non Staff Traveller",'Banking Instructions'!H25="Employee",'Banking Instructions'!H25="Individual"),IF('Banking Instructions'!BF25="","",'Banking Instructions'!BF25),"")</f>
        <v/>
      </c>
      <c r="AZ25" s="135" t="str">
        <f>IF(OR('Banking Instructions'!H25="Non Staff Traveller",'Banking Instructions'!H25="Employee",'Banking Instructions'!H25="Individual"),IF('Banking Instructions'!BG25="","",'Banking Instructions'!BG25),"")</f>
        <v/>
      </c>
      <c r="BA25" s="135" t="str">
        <f>IF(OR('Banking Instructions'!H25="Non Staff Traveller",'Banking Instructions'!H25="Employee",'Banking Instructions'!H25="Individual"),IF('Banking Instructions'!BH25="","",'Banking Instructions'!BH25),"")</f>
        <v/>
      </c>
      <c r="BB25" s="135" t="str">
        <f>IF(OR('Banking Instructions'!H25="Non Staff Traveller",'Banking Instructions'!H25="Employee",'Banking Instructions'!H25="Individual"),IF('Banking Instructions'!BI25="","",'Banking Instructions'!BI25),"")</f>
        <v/>
      </c>
      <c r="BC25" s="135" t="str">
        <f>IF(OR('Banking Instructions'!H25="Non Staff Traveller",'Banking Instructions'!H25="Employee",'Banking Instructions'!H25="Individual"),IF('Banking Instructions'!BJ25="","",'Banking Instructions'!BJ25),"")</f>
        <v/>
      </c>
      <c r="BD25" s="134" t="str">
        <f>IF(OR('Banking Instructions'!H25="Non Staff Traveller",'Banking Instructions'!H25="Employee",'Banking Instructions'!H25="Individual"),IF('Banking Instructions'!BK25="","",'Banking Instructions'!BK25),"")</f>
        <v/>
      </c>
      <c r="BE25" s="135" t="str">
        <f>IF(OR('Banking Instructions'!H25="Non Staff Traveller",'Banking Instructions'!H25="Employee",'Banking Instructions'!H25="Individual"),IF('Banking Instructions'!BL25="","",'Banking Instructions'!BL25),"")</f>
        <v/>
      </c>
      <c r="BF25" s="134" t="str">
        <f>IF(OR('Banking Instructions'!H25="Non Staff Traveller",'Banking Instructions'!H25="Employee",'Banking Instructions'!H25="Individual"),IF('Banking Instructions'!BM25="","",'Banking Instructions'!BM25),"")</f>
        <v/>
      </c>
      <c r="BG25" s="134" t="str">
        <f>IF(OR('Banking Instructions'!H25="Non Staff Traveller",'Banking Instructions'!H25="Employee",'Banking Instructions'!H25="Individual"),IF('Banking Instructions'!BN25="","",'Banking Instructions'!BN25),"")</f>
        <v/>
      </c>
      <c r="BH25" s="134" t="str">
        <f>IF(OR('Banking Instructions'!H25="Non Staff Traveller",'Banking Instructions'!H25="Employee",'Banking Instructions'!H25="Individual"),IF('Banking Instructions'!BO25="","",'Banking Instructions'!BO25),"")</f>
        <v/>
      </c>
      <c r="BI25" s="134" t="str">
        <f>IF(OR('Banking Instructions'!H25="Non Staff Traveller",'Banking Instructions'!H25="Employee",'Banking Instructions'!H25="Individual"),IF('Banking Instructions'!BP25="","",'Banking Instructions'!BP25),"")</f>
        <v/>
      </c>
      <c r="BJ25" s="134" t="str">
        <f>IF(OR('Banking Instructions'!H25="Non Staff Traveller",'Banking Instructions'!H25="Employee",'Banking Instructions'!H25="Individual"),IF('Banking Instructions'!BQ25="","",'Banking Instructions'!BQ25),"")</f>
        <v/>
      </c>
      <c r="BK25" s="134" t="str">
        <f>IF(OR('Banking Instructions'!H25="Non Staff Traveller",'Banking Instructions'!H25="Employee",'Banking Instructions'!H25="Individual"),IF('Banking Instructions'!BR25="","",'Banking Instructions'!BR25),"")</f>
        <v/>
      </c>
      <c r="BL25" s="134" t="str">
        <f>IF(OR('Banking Instructions'!H25="Non Staff Traveller",'Banking Instructions'!H25="Employee",'Banking Instructions'!H25="Individual"),IF('Banking Instructions'!BS25="","",'Banking Instructions'!BS25),"")</f>
        <v/>
      </c>
      <c r="BM25" s="134" t="str">
        <f>IF(OR('Banking Instructions'!H25="Non Staff Traveller",'Banking Instructions'!H25="Employee",'Banking Instructions'!H25="Individual"),IF('Banking Instructions'!BT25="","",'Banking Instructions'!BT25),"")</f>
        <v/>
      </c>
      <c r="BN25" s="134"/>
      <c r="BO25" s="210"/>
      <c r="BP25" s="137"/>
      <c r="BQ25" s="137"/>
      <c r="BR25" s="134"/>
      <c r="BS25" s="134"/>
      <c r="BT25" s="134"/>
      <c r="BU25" s="134"/>
      <c r="BV25" s="134" t="str">
        <f t="shared" si="0"/>
        <v/>
      </c>
      <c r="BW25" s="134" t="str">
        <f t="shared" si="1"/>
        <v/>
      </c>
      <c r="BX25" s="210"/>
      <c r="BY25" s="134" t="str">
        <f>IF(OR('Banking Instructions'!H25="Non Staff Traveller",'Banking Instructions'!H25="Employee",'Banking Instructions'!H25="Individual"),IF('Banking Instructions'!CF25="","",'Banking Instructions'!CF25),"")</f>
        <v/>
      </c>
      <c r="BZ25" s="134" t="str">
        <f>IF(OR('Banking Instructions'!H25="Non Staff Traveller",'Banking Instructions'!H25="Employee",'Banking Instructions'!H25="Individual"),IF('Banking Instructions'!CG25="","",'Banking Instructions'!CG25),"")</f>
        <v/>
      </c>
      <c r="CA25" s="134"/>
    </row>
    <row r="26" spans="1:80" s="256" customFormat="1" x14ac:dyDescent="0.2">
      <c r="A26" s="317"/>
      <c r="B26" s="317"/>
      <c r="C26" s="317"/>
      <c r="D26" s="317"/>
      <c r="E26" s="317"/>
      <c r="F26" s="155"/>
      <c r="G26" s="141" t="str">
        <f>IF(OR('Banking Instructions'!H26="Non Staff Traveller",'Banking Instructions'!H26="Employee",'Banking Instructions'!H26="Individual"),'Banking Instructions'!H26,"")</f>
        <v/>
      </c>
      <c r="H26" s="141"/>
      <c r="I26" s="142" t="str">
        <f>IF(OR('Banking Instructions'!H26="Non Staff Traveller",'Banking Instructions'!H26="Employee",'Banking Instructions'!H26="Individual"),IF('Banking Instructions'!J26="","",'Banking Instructions'!J26),"")</f>
        <v/>
      </c>
      <c r="J26" s="143" t="str">
        <f>IF(OR('Banking Instructions'!H26="Non Staff Traveller",'Banking Instructions'!H26="Employee",'Banking Instructions'!H26="Individual"),IF('Banking Instructions'!K26="","",'Banking Instructions'!K26),"")</f>
        <v/>
      </c>
      <c r="K26" s="142" t="str">
        <f>IF(OR('Banking Instructions'!H26="Non Staff Traveller",'Banking Instructions'!H26="Employee",'Banking Instructions'!H26="Individual"),IF('Banking Instructions'!L26="","",'Banking Instructions'!L26),"")</f>
        <v/>
      </c>
      <c r="L26" s="143" t="str">
        <f>IF(OR('Banking Instructions'!H26="Non Staff Traveller",'Banking Instructions'!H26="Employee",'Banking Instructions'!H26="Individual"),IF('Banking Instructions'!Q26="","",'Banking Instructions'!Q26),"")</f>
        <v/>
      </c>
      <c r="M26" s="341"/>
      <c r="N26" s="145" t="str">
        <f>IF(OR('Banking Instructions'!H26="Non Staff Traveller",'Banking Instructions'!H26="Employee",'Banking Instructions'!H26="Individual"),IF('Banking Instructions'!U26="","",'Banking Instructions'!U26),"")</f>
        <v/>
      </c>
      <c r="O26" s="149"/>
      <c r="P26" s="149"/>
      <c r="Q26" s="129" t="str">
        <f>IF(OR('Banking Instructions'!H26="Non Staff Traveller",'Banking Instructions'!H26="Employee",'Banking Instructions'!H26="Individual"),IF('Banking Instructions'!X26="","",'Banking Instructions'!X26),"")</f>
        <v/>
      </c>
      <c r="R26" s="411"/>
      <c r="S26" s="411"/>
      <c r="T26" s="147" t="str">
        <f>IF(OR('Banking Instructions'!H26="Non Staff Traveller",'Banking Instructions'!H26="Employee",'Banking Instructions'!H26="Individual"),IF('Banking Instructions'!AA26="","",'Banking Instructions'!AA26),"")</f>
        <v/>
      </c>
      <c r="U26" s="147" t="str">
        <f>IF(OR('Banking Instructions'!H26="Non Staff Traveller",'Banking Instructions'!H26="Employee",'Banking Instructions'!H26="Individual"),IF('Banking Instructions'!AB26="","",'Banking Instructions'!AB26),"")</f>
        <v/>
      </c>
      <c r="V26" s="143" t="str">
        <f>IF(OR('Banking Instructions'!H26="Non Staff Traveller",'Banking Instructions'!H26="Employee",'Banking Instructions'!H26="Individual"),IF('Banking Instructions'!AC26="","",'Banking Instructions'!AC26),"")</f>
        <v/>
      </c>
      <c r="W26" s="342"/>
      <c r="X26" s="147"/>
      <c r="Y26" s="147"/>
      <c r="Z26" s="147"/>
      <c r="AA26" s="149"/>
      <c r="AB26" s="145" t="str">
        <f>IF(OR('Banking Instructions'!H26="Non Staff Traveller",'Banking Instructions'!H26="Employee",'Banking Instructions'!H26="Individual"),IF('Banking Instructions'!AI26="","",'Banking Instructions'!AI26),"")</f>
        <v/>
      </c>
      <c r="AC26" s="145" t="str">
        <f>IF(OR('Banking Instructions'!H26="Non Staff Traveller",'Banking Instructions'!H26="Employee",'Banking Instructions'!H26="Individual"),IF('Banking Instructions'!AJ26="","",'Banking Instructions'!AJ26),"")</f>
        <v/>
      </c>
      <c r="AD26" s="343" t="str">
        <f>IF(OR('Banking Instructions'!H26="Non Staff Traveller",'Banking Instructions'!H26="Employee",'Banking Instructions'!H26="Individual"),IF('Banking Instructions'!AK26="","",'Banking Instructions'!AK26),"")</f>
        <v/>
      </c>
      <c r="AE26" s="147"/>
      <c r="AF26" s="147" t="str">
        <f>IF(OR('Banking Instructions'!H26="Non Staff Traveller",'Banking Instructions'!H26="Employee",'Banking Instructions'!H26="Individual"),IF('Banking Instructions'!AM26="","",'Banking Instructions'!AM26),"")</f>
        <v/>
      </c>
      <c r="AG26" s="147" t="str">
        <f>IF(OR('Banking Instructions'!H26="Non Staff Traveller",'Banking Instructions'!H26="Employee",'Banking Instructions'!H26="Individual"),IF('Banking Instructions'!AN26="","",'Banking Instructions'!AN26),"")</f>
        <v/>
      </c>
      <c r="AH26" s="147"/>
      <c r="AI26" s="344" t="str">
        <f>IF(OR('Banking Instructions'!H26="Non Staff Traveller",'Banking Instructions'!H26="Employee",'Banking Instructions'!H26="Individual"),IF('Banking Instructions'!AP26="","",'Banking Instructions'!AP26),"")</f>
        <v/>
      </c>
      <c r="AJ26" s="150" t="str">
        <f>IF(OR('Banking Instructions'!H26="Non Staff Traveller",'Banking Instructions'!H26="Employee",'Banking Instructions'!H26="Individual"),IF('Banking Instructions'!AQ26="","",'Banking Instructions'!AQ26),"")</f>
        <v/>
      </c>
      <c r="AK26" s="151" t="str">
        <f>IF(OR('Banking Instructions'!H26="Non Staff Traveller",'Banking Instructions'!H26="Employee",'Banking Instructions'!H26="Individual"),IF('Banking Instructions'!AR26="","",'Banking Instructions'!AR26),"")</f>
        <v/>
      </c>
      <c r="AL26" s="344" t="str">
        <f>IF(OR('Banking Instructions'!H26="Non Staff Traveller",'Banking Instructions'!H26="Employee",'Banking Instructions'!H26="Individual"),IF('Banking Instructions'!AS26="","",'Banking Instructions'!AS26),"")</f>
        <v/>
      </c>
      <c r="AM26" s="152" t="str">
        <f>IF(OR('Banking Instructions'!H26="Non Staff Traveller",'Banking Instructions'!H26="Employee",'Banking Instructions'!H26="Individual"),IF('Banking Instructions'!AT26="","",'Banking Instructions'!AT26),"")</f>
        <v/>
      </c>
      <c r="AN26" s="152" t="str">
        <f>IF(OR('Banking Instructions'!H26="Non Staff Traveller",'Banking Instructions'!H26="Employee",'Banking Instructions'!H26="Individual"),IF('Banking Instructions'!AU26="","",'Banking Instructions'!AU26),"")</f>
        <v/>
      </c>
      <c r="AO26" s="136" t="str">
        <f>IF(OR('Banking Instructions'!H26="Non Staff Traveller",'Banking Instructions'!H26="Employee",'Banking Instructions'!H26="Individual"),IF('Banking Instructions'!AV26="","",'Banking Instructions'!AV26),"")</f>
        <v/>
      </c>
      <c r="AP26" s="210"/>
      <c r="AQ26" s="150" t="str">
        <f t="shared" si="2"/>
        <v/>
      </c>
      <c r="AR26" s="344"/>
      <c r="AS26" s="136" t="str">
        <f>IF(OR('Banking Instructions'!H26="Non Staff Traveller",'Banking Instructions'!H26="Employee",'Banking Instructions'!H26="Individual"),IF('Banking Instructions'!AZ26="","",'Banking Instructions'!AZ26),"")</f>
        <v/>
      </c>
      <c r="AT26" s="152" t="str">
        <f>IF(OR('Banking Instructions'!H26="Non Staff Traveller",'Banking Instructions'!H26="Employee",'Banking Instructions'!H26="Individual"),IF('Banking Instructions'!BA26="","",'Banking Instructions'!BA26),"")</f>
        <v/>
      </c>
      <c r="AU26" s="152" t="str">
        <f>IF(OR('Banking Instructions'!H26="Non Staff Traveller",'Banking Instructions'!H26="Employee",'Banking Instructions'!H26="Individual"),IF('Banking Instructions'!BB26="","",'Banking Instructions'!BB26),"")</f>
        <v/>
      </c>
      <c r="AV26" s="210"/>
      <c r="AW26" s="136" t="str">
        <f>IF(OR('Banking Instructions'!H26="Non Staff Traveller",'Banking Instructions'!H26="Employee",'Banking Instructions'!H26="Individual"),IF('Banking Instructions'!BD26="","",'Banking Instructions'!BD26),"")</f>
        <v/>
      </c>
      <c r="AX26" s="136" t="str">
        <f>IF(OR('Banking Instructions'!H26="Non Staff Traveller",'Banking Instructions'!H26="Employee",'Banking Instructions'!H26="Individual"),IF('Banking Instructions'!BE26="","",'Banking Instructions'!BE26),"")</f>
        <v/>
      </c>
      <c r="AY26" s="152" t="str">
        <f>IF(OR('Banking Instructions'!H26="Non Staff Traveller",'Banking Instructions'!H26="Employee",'Banking Instructions'!H26="Individual"),IF('Banking Instructions'!BF26="","",'Banking Instructions'!BF26),"")</f>
        <v/>
      </c>
      <c r="AZ26" s="152" t="str">
        <f>IF(OR('Banking Instructions'!H26="Non Staff Traveller",'Banking Instructions'!H26="Employee",'Banking Instructions'!H26="Individual"),IF('Banking Instructions'!BG26="","",'Banking Instructions'!BG26),"")</f>
        <v/>
      </c>
      <c r="BA26" s="152" t="str">
        <f>IF(OR('Banking Instructions'!H26="Non Staff Traveller",'Banking Instructions'!H26="Employee",'Banking Instructions'!H26="Individual"),IF('Banking Instructions'!BH26="","",'Banking Instructions'!BH26),"")</f>
        <v/>
      </c>
      <c r="BB26" s="152" t="str">
        <f>IF(OR('Banking Instructions'!H26="Non Staff Traveller",'Banking Instructions'!H26="Employee",'Banking Instructions'!H26="Individual"),IF('Banking Instructions'!BI26="","",'Banking Instructions'!BI26),"")</f>
        <v/>
      </c>
      <c r="BC26" s="152" t="str">
        <f>IF(OR('Banking Instructions'!H26="Non Staff Traveller",'Banking Instructions'!H26="Employee",'Banking Instructions'!H26="Individual"),IF('Banking Instructions'!BJ26="","",'Banking Instructions'!BJ26),"")</f>
        <v/>
      </c>
      <c r="BD26" s="136" t="str">
        <f>IF(OR('Banking Instructions'!H26="Non Staff Traveller",'Banking Instructions'!H26="Employee",'Banking Instructions'!H26="Individual"),IF('Banking Instructions'!BK26="","",'Banking Instructions'!BK26),"")</f>
        <v/>
      </c>
      <c r="BE26" s="152" t="str">
        <f>IF(OR('Banking Instructions'!H26="Non Staff Traveller",'Banking Instructions'!H26="Employee",'Banking Instructions'!H26="Individual"),IF('Banking Instructions'!BL26="","",'Banking Instructions'!BL26),"")</f>
        <v/>
      </c>
      <c r="BF26" s="136" t="str">
        <f>IF(OR('Banking Instructions'!H26="Non Staff Traveller",'Banking Instructions'!H26="Employee",'Banking Instructions'!H26="Individual"),IF('Banking Instructions'!BM26="","",'Banking Instructions'!BM26),"")</f>
        <v/>
      </c>
      <c r="BG26" s="136" t="str">
        <f>IF(OR('Banking Instructions'!H26="Non Staff Traveller",'Banking Instructions'!H26="Employee",'Banking Instructions'!H26="Individual"),IF('Banking Instructions'!BN26="","",'Banking Instructions'!BN26),"")</f>
        <v/>
      </c>
      <c r="BH26" s="136" t="str">
        <f>IF(OR('Banking Instructions'!H26="Non Staff Traveller",'Banking Instructions'!H26="Employee",'Banking Instructions'!H26="Individual"),IF('Banking Instructions'!BO26="","",'Banking Instructions'!BO26),"")</f>
        <v/>
      </c>
      <c r="BI26" s="136" t="str">
        <f>IF(OR('Banking Instructions'!H26="Non Staff Traveller",'Banking Instructions'!H26="Employee",'Banking Instructions'!H26="Individual"),IF('Banking Instructions'!BP26="","",'Banking Instructions'!BP26),"")</f>
        <v/>
      </c>
      <c r="BJ26" s="136" t="str">
        <f>IF(OR('Banking Instructions'!H26="Non Staff Traveller",'Banking Instructions'!H26="Employee",'Banking Instructions'!H26="Individual"),IF('Banking Instructions'!BQ26="","",'Banking Instructions'!BQ26),"")</f>
        <v/>
      </c>
      <c r="BK26" s="136" t="str">
        <f>IF(OR('Banking Instructions'!H26="Non Staff Traveller",'Banking Instructions'!H26="Employee",'Banking Instructions'!H26="Individual"),IF('Banking Instructions'!BR26="","",'Banking Instructions'!BR26),"")</f>
        <v/>
      </c>
      <c r="BL26" s="136" t="str">
        <f>IF(OR('Banking Instructions'!H26="Non Staff Traveller",'Banking Instructions'!H26="Employee",'Banking Instructions'!H26="Individual"),IF('Banking Instructions'!BS26="","",'Banking Instructions'!BS26),"")</f>
        <v/>
      </c>
      <c r="BM26" s="136" t="str">
        <f>IF(OR('Banking Instructions'!H26="Non Staff Traveller",'Banking Instructions'!H26="Employee",'Banking Instructions'!H26="Individual"),IF('Banking Instructions'!BT26="","",'Banking Instructions'!BT26),"")</f>
        <v/>
      </c>
      <c r="BN26" s="136"/>
      <c r="BO26" s="210"/>
      <c r="BP26" s="153"/>
      <c r="BQ26" s="153"/>
      <c r="BR26" s="136"/>
      <c r="BS26" s="136"/>
      <c r="BT26" s="136"/>
      <c r="BU26" s="136"/>
      <c r="BV26" s="136" t="str">
        <f t="shared" si="0"/>
        <v/>
      </c>
      <c r="BW26" s="136" t="str">
        <f t="shared" si="1"/>
        <v/>
      </c>
      <c r="BX26" s="210"/>
      <c r="BY26" s="136" t="str">
        <f>IF(OR('Banking Instructions'!H26="Non Staff Traveller",'Banking Instructions'!H26="Employee",'Banking Instructions'!H26="Individual"),IF('Banking Instructions'!CF26="","",'Banking Instructions'!CF26),"")</f>
        <v/>
      </c>
      <c r="BZ26" s="136" t="str">
        <f>IF(OR('Banking Instructions'!H26="Non Staff Traveller",'Banking Instructions'!H26="Employee",'Banking Instructions'!H26="Individual"),IF('Banking Instructions'!CG26="","",'Banking Instructions'!CG26),"")</f>
        <v/>
      </c>
      <c r="CA26" s="136"/>
    </row>
    <row r="27" spans="1:80" s="256" customFormat="1" x14ac:dyDescent="0.2">
      <c r="A27" s="317"/>
      <c r="B27" s="317"/>
      <c r="C27" s="317"/>
      <c r="D27" s="317"/>
      <c r="E27" s="317"/>
      <c r="F27" s="155"/>
      <c r="G27" s="141" t="str">
        <f>IF(OR('Banking Instructions'!H27="Non Staff Traveller",'Banking Instructions'!H27="Employee",'Banking Instructions'!H27="Individual"),'Banking Instructions'!H27,"")</f>
        <v/>
      </c>
      <c r="H27" s="141"/>
      <c r="I27" s="142" t="str">
        <f>IF(OR('Banking Instructions'!H27="Non Staff Traveller",'Banking Instructions'!H27="Employee",'Banking Instructions'!H27="Individual"),IF('Banking Instructions'!J27="","",'Banking Instructions'!J27),"")</f>
        <v/>
      </c>
      <c r="J27" s="143" t="str">
        <f>IF(OR('Banking Instructions'!H27="Non Staff Traveller",'Banking Instructions'!H27="Employee",'Banking Instructions'!H27="Individual"),IF('Banking Instructions'!K27="","",'Banking Instructions'!K27),"")</f>
        <v/>
      </c>
      <c r="K27" s="142" t="str">
        <f>IF(OR('Banking Instructions'!H27="Non Staff Traveller",'Banking Instructions'!H27="Employee",'Banking Instructions'!H27="Individual"),IF('Banking Instructions'!L27="","",'Banking Instructions'!L27),"")</f>
        <v/>
      </c>
      <c r="L27" s="143" t="str">
        <f>IF(OR('Banking Instructions'!H27="Non Staff Traveller",'Banking Instructions'!H27="Employee",'Banking Instructions'!H27="Individual"),IF('Banking Instructions'!Q27="","",'Banking Instructions'!Q27),"")</f>
        <v/>
      </c>
      <c r="M27" s="341"/>
      <c r="N27" s="145" t="str">
        <f>IF(OR('Banking Instructions'!H27="Non Staff Traveller",'Banking Instructions'!H27="Employee",'Banking Instructions'!H27="Individual"),IF('Banking Instructions'!U27="","",'Banking Instructions'!U27),"")</f>
        <v/>
      </c>
      <c r="O27" s="149"/>
      <c r="P27" s="149"/>
      <c r="Q27" s="129" t="str">
        <f>IF(OR('Banking Instructions'!H27="Non Staff Traveller",'Banking Instructions'!H27="Employee",'Banking Instructions'!H27="Individual"),IF('Banking Instructions'!X27="","",'Banking Instructions'!X27),"")</f>
        <v/>
      </c>
      <c r="R27" s="411"/>
      <c r="S27" s="411"/>
      <c r="T27" s="147" t="str">
        <f>IF(OR('Banking Instructions'!H27="Non Staff Traveller",'Banking Instructions'!H27="Employee",'Banking Instructions'!H27="Individual"),IF('Banking Instructions'!AA27="","",'Banking Instructions'!AA27),"")</f>
        <v/>
      </c>
      <c r="U27" s="147" t="str">
        <f>IF(OR('Banking Instructions'!H27="Non Staff Traveller",'Banking Instructions'!H27="Employee",'Banking Instructions'!H27="Individual"),IF('Banking Instructions'!AB27="","",'Banking Instructions'!AB27),"")</f>
        <v/>
      </c>
      <c r="V27" s="143" t="str">
        <f>IF(OR('Banking Instructions'!H27="Non Staff Traveller",'Banking Instructions'!H27="Employee",'Banking Instructions'!H27="Individual"),IF('Banking Instructions'!AC27="","",'Banking Instructions'!AC27),"")</f>
        <v/>
      </c>
      <c r="W27" s="342"/>
      <c r="X27" s="147"/>
      <c r="Y27" s="147"/>
      <c r="Z27" s="147"/>
      <c r="AA27" s="149"/>
      <c r="AB27" s="145" t="str">
        <f>IF(OR('Banking Instructions'!H27="Non Staff Traveller",'Banking Instructions'!H27="Employee",'Banking Instructions'!H27="Individual"),IF('Banking Instructions'!AI27="","",'Banking Instructions'!AI27),"")</f>
        <v/>
      </c>
      <c r="AC27" s="145" t="str">
        <f>IF(OR('Banking Instructions'!H27="Non Staff Traveller",'Banking Instructions'!H27="Employee",'Banking Instructions'!H27="Individual"),IF('Banking Instructions'!AJ27="","",'Banking Instructions'!AJ27),"")</f>
        <v/>
      </c>
      <c r="AD27" s="343" t="str">
        <f>IF(OR('Banking Instructions'!H27="Non Staff Traveller",'Banking Instructions'!H27="Employee",'Banking Instructions'!H27="Individual"),IF('Banking Instructions'!AK27="","",'Banking Instructions'!AK27),"")</f>
        <v/>
      </c>
      <c r="AE27" s="147"/>
      <c r="AF27" s="147" t="str">
        <f>IF(OR('Banking Instructions'!H27="Non Staff Traveller",'Banking Instructions'!H27="Employee",'Banking Instructions'!H27="Individual"),IF('Banking Instructions'!AM27="","",'Banking Instructions'!AM27),"")</f>
        <v/>
      </c>
      <c r="AG27" s="147" t="str">
        <f>IF(OR('Banking Instructions'!H27="Non Staff Traveller",'Banking Instructions'!H27="Employee",'Banking Instructions'!H27="Individual"),IF('Banking Instructions'!AN27="","",'Banking Instructions'!AN27),"")</f>
        <v/>
      </c>
      <c r="AH27" s="147"/>
      <c r="AI27" s="344" t="str">
        <f>IF(OR('Banking Instructions'!H27="Non Staff Traveller",'Banking Instructions'!H27="Employee",'Banking Instructions'!H27="Individual"),IF('Banking Instructions'!AP27="","",'Banking Instructions'!AP27),"")</f>
        <v/>
      </c>
      <c r="AJ27" s="150" t="str">
        <f>IF(OR('Banking Instructions'!H27="Non Staff Traveller",'Banking Instructions'!H27="Employee",'Banking Instructions'!H27="Individual"),IF('Banking Instructions'!AQ27="","",'Banking Instructions'!AQ27),"")</f>
        <v/>
      </c>
      <c r="AK27" s="151" t="str">
        <f>IF(OR('Banking Instructions'!H27="Non Staff Traveller",'Banking Instructions'!H27="Employee",'Banking Instructions'!H27="Individual"),IF('Banking Instructions'!AR27="","",'Banking Instructions'!AR27),"")</f>
        <v/>
      </c>
      <c r="AL27" s="344" t="str">
        <f>IF(OR('Banking Instructions'!H27="Non Staff Traveller",'Banking Instructions'!H27="Employee",'Banking Instructions'!H27="Individual"),IF('Banking Instructions'!AS27="","",'Banking Instructions'!AS27),"")</f>
        <v/>
      </c>
      <c r="AM27" s="152" t="str">
        <f>IF(OR('Banking Instructions'!H27="Non Staff Traveller",'Banking Instructions'!H27="Employee",'Banking Instructions'!H27="Individual"),IF('Banking Instructions'!AT27="","",'Banking Instructions'!AT27),"")</f>
        <v/>
      </c>
      <c r="AN27" s="152" t="str">
        <f>IF(OR('Banking Instructions'!H27="Non Staff Traveller",'Banking Instructions'!H27="Employee",'Banking Instructions'!H27="Individual"),IF('Banking Instructions'!AU27="","",'Banking Instructions'!AU27),"")</f>
        <v/>
      </c>
      <c r="AO27" s="136" t="str">
        <f>IF(OR('Banking Instructions'!H27="Non Staff Traveller",'Banking Instructions'!H27="Employee",'Banking Instructions'!H27="Individual"),IF('Banking Instructions'!AV27="","",'Banking Instructions'!AV27),"")</f>
        <v/>
      </c>
      <c r="AP27" s="210"/>
      <c r="AQ27" s="150" t="str">
        <f t="shared" si="2"/>
        <v/>
      </c>
      <c r="AR27" s="344"/>
      <c r="AS27" s="136" t="str">
        <f>IF(OR('Banking Instructions'!H27="Non Staff Traveller",'Banking Instructions'!H27="Employee",'Banking Instructions'!H27="Individual"),IF('Banking Instructions'!AZ27="","",'Banking Instructions'!AZ27),"")</f>
        <v/>
      </c>
      <c r="AT27" s="152" t="str">
        <f>IF(OR('Banking Instructions'!H27="Non Staff Traveller",'Banking Instructions'!H27="Employee",'Banking Instructions'!H27="Individual"),IF('Banking Instructions'!BA27="","",'Banking Instructions'!BA27),"")</f>
        <v/>
      </c>
      <c r="AU27" s="152" t="str">
        <f>IF(OR('Banking Instructions'!H27="Non Staff Traveller",'Banking Instructions'!H27="Employee",'Banking Instructions'!H27="Individual"),IF('Banking Instructions'!BB27="","",'Banking Instructions'!BB27),"")</f>
        <v/>
      </c>
      <c r="AV27" s="210"/>
      <c r="AW27" s="136" t="str">
        <f>IF(OR('Banking Instructions'!H27="Non Staff Traveller",'Banking Instructions'!H27="Employee",'Banking Instructions'!H27="Individual"),IF('Banking Instructions'!BD27="","",'Banking Instructions'!BD27),"")</f>
        <v/>
      </c>
      <c r="AX27" s="136" t="str">
        <f>IF(OR('Banking Instructions'!H27="Non Staff Traveller",'Banking Instructions'!H27="Employee",'Banking Instructions'!H27="Individual"),IF('Banking Instructions'!BE27="","",'Banking Instructions'!BE27),"")</f>
        <v/>
      </c>
      <c r="AY27" s="152" t="str">
        <f>IF(OR('Banking Instructions'!H27="Non Staff Traveller",'Banking Instructions'!H27="Employee",'Banking Instructions'!H27="Individual"),IF('Banking Instructions'!BF27="","",'Banking Instructions'!BF27),"")</f>
        <v/>
      </c>
      <c r="AZ27" s="152" t="str">
        <f>IF(OR('Banking Instructions'!H27="Non Staff Traveller",'Banking Instructions'!H27="Employee",'Banking Instructions'!H27="Individual"),IF('Banking Instructions'!BG27="","",'Banking Instructions'!BG27),"")</f>
        <v/>
      </c>
      <c r="BA27" s="152" t="str">
        <f>IF(OR('Banking Instructions'!H27="Non Staff Traveller",'Banking Instructions'!H27="Employee",'Banking Instructions'!H27="Individual"),IF('Banking Instructions'!BH27="","",'Banking Instructions'!BH27),"")</f>
        <v/>
      </c>
      <c r="BB27" s="152" t="str">
        <f>IF(OR('Banking Instructions'!H27="Non Staff Traveller",'Banking Instructions'!H27="Employee",'Banking Instructions'!H27="Individual"),IF('Banking Instructions'!BI27="","",'Banking Instructions'!BI27),"")</f>
        <v/>
      </c>
      <c r="BC27" s="152" t="str">
        <f>IF(OR('Banking Instructions'!H27="Non Staff Traveller",'Banking Instructions'!H27="Employee",'Banking Instructions'!H27="Individual"),IF('Banking Instructions'!BJ27="","",'Banking Instructions'!BJ27),"")</f>
        <v/>
      </c>
      <c r="BD27" s="136" t="str">
        <f>IF(OR('Banking Instructions'!H27="Non Staff Traveller",'Banking Instructions'!H27="Employee",'Banking Instructions'!H27="Individual"),IF('Banking Instructions'!BK27="","",'Banking Instructions'!BK27),"")</f>
        <v/>
      </c>
      <c r="BE27" s="152" t="str">
        <f>IF(OR('Banking Instructions'!H27="Non Staff Traveller",'Banking Instructions'!H27="Employee",'Banking Instructions'!H27="Individual"),IF('Banking Instructions'!BL27="","",'Banking Instructions'!BL27),"")</f>
        <v/>
      </c>
      <c r="BF27" s="136" t="str">
        <f>IF(OR('Banking Instructions'!H27="Non Staff Traveller",'Banking Instructions'!H27="Employee",'Banking Instructions'!H27="Individual"),IF('Banking Instructions'!BM27="","",'Banking Instructions'!BM27),"")</f>
        <v/>
      </c>
      <c r="BG27" s="136" t="str">
        <f>IF(OR('Banking Instructions'!H27="Non Staff Traveller",'Banking Instructions'!H27="Employee",'Banking Instructions'!H27="Individual"),IF('Banking Instructions'!BN27="","",'Banking Instructions'!BN27),"")</f>
        <v/>
      </c>
      <c r="BH27" s="136" t="str">
        <f>IF(OR('Banking Instructions'!H27="Non Staff Traveller",'Banking Instructions'!H27="Employee",'Banking Instructions'!H27="Individual"),IF('Banking Instructions'!BO27="","",'Banking Instructions'!BO27),"")</f>
        <v/>
      </c>
      <c r="BI27" s="136" t="str">
        <f>IF(OR('Banking Instructions'!H27="Non Staff Traveller",'Banking Instructions'!H27="Employee",'Banking Instructions'!H27="Individual"),IF('Banking Instructions'!BP27="","",'Banking Instructions'!BP27),"")</f>
        <v/>
      </c>
      <c r="BJ27" s="136" t="str">
        <f>IF(OR('Banking Instructions'!H27="Non Staff Traveller",'Banking Instructions'!H27="Employee",'Banking Instructions'!H27="Individual"),IF('Banking Instructions'!BQ27="","",'Banking Instructions'!BQ27),"")</f>
        <v/>
      </c>
      <c r="BK27" s="136" t="str">
        <f>IF(OR('Banking Instructions'!H27="Non Staff Traveller",'Banking Instructions'!H27="Employee",'Banking Instructions'!H27="Individual"),IF('Banking Instructions'!BR27="","",'Banking Instructions'!BR27),"")</f>
        <v/>
      </c>
      <c r="BL27" s="136" t="str">
        <f>IF(OR('Banking Instructions'!H27="Non Staff Traveller",'Banking Instructions'!H27="Employee",'Banking Instructions'!H27="Individual"),IF('Banking Instructions'!BS27="","",'Banking Instructions'!BS27),"")</f>
        <v/>
      </c>
      <c r="BM27" s="136" t="str">
        <f>IF(OR('Banking Instructions'!H27="Non Staff Traveller",'Banking Instructions'!H27="Employee",'Banking Instructions'!H27="Individual"),IF('Banking Instructions'!BT27="","",'Banking Instructions'!BT27),"")</f>
        <v/>
      </c>
      <c r="BN27" s="136"/>
      <c r="BO27" s="210"/>
      <c r="BP27" s="153"/>
      <c r="BQ27" s="153"/>
      <c r="BR27" s="136"/>
      <c r="BS27" s="136"/>
      <c r="BT27" s="136"/>
      <c r="BU27" s="136"/>
      <c r="BV27" s="136" t="str">
        <f t="shared" si="0"/>
        <v/>
      </c>
      <c r="BW27" s="136" t="str">
        <f t="shared" si="1"/>
        <v/>
      </c>
      <c r="BX27" s="210"/>
      <c r="BY27" s="136" t="str">
        <f>IF(OR('Banking Instructions'!H27="Non Staff Traveller",'Banking Instructions'!H27="Employee",'Banking Instructions'!H27="Individual"),IF('Banking Instructions'!CF27="","",'Banking Instructions'!CF27),"")</f>
        <v/>
      </c>
      <c r="BZ27" s="136" t="str">
        <f>IF(OR('Banking Instructions'!H27="Non Staff Traveller",'Banking Instructions'!H27="Employee",'Banking Instructions'!H27="Individual"),IF('Banking Instructions'!CG27="","",'Banking Instructions'!CG27),"")</f>
        <v/>
      </c>
      <c r="CA27" s="136"/>
    </row>
    <row r="28" spans="1:80" s="256" customFormat="1" x14ac:dyDescent="0.2">
      <c r="A28" s="317"/>
      <c r="B28" s="317"/>
      <c r="C28" s="317"/>
      <c r="D28" s="317"/>
      <c r="E28" s="317"/>
      <c r="F28" s="155"/>
      <c r="G28" s="141" t="str">
        <f>IF(OR('Banking Instructions'!H28="Non Staff Traveller",'Banking Instructions'!H28="Employee",'Banking Instructions'!H28="Individual"),'Banking Instructions'!H28,"")</f>
        <v/>
      </c>
      <c r="H28" s="141"/>
      <c r="I28" s="142" t="str">
        <f>IF(OR('Banking Instructions'!H28="Non Staff Traveller",'Banking Instructions'!H28="Employee",'Banking Instructions'!H28="Individual"),IF('Banking Instructions'!J28="","",'Banking Instructions'!J28),"")</f>
        <v/>
      </c>
      <c r="J28" s="143" t="str">
        <f>IF(OR('Banking Instructions'!H28="Non Staff Traveller",'Banking Instructions'!H28="Employee",'Banking Instructions'!H28="Individual"),IF('Banking Instructions'!K28="","",'Banking Instructions'!K28),"")</f>
        <v/>
      </c>
      <c r="K28" s="142" t="str">
        <f>IF(OR('Banking Instructions'!H28="Non Staff Traveller",'Banking Instructions'!H28="Employee",'Banking Instructions'!H28="Individual"),IF('Banking Instructions'!L28="","",'Banking Instructions'!L28),"")</f>
        <v/>
      </c>
      <c r="L28" s="143" t="str">
        <f>IF(OR('Banking Instructions'!H28="Non Staff Traveller",'Banking Instructions'!H28="Employee",'Banking Instructions'!H28="Individual"),IF('Banking Instructions'!Q28="","",'Banking Instructions'!Q28),"")</f>
        <v/>
      </c>
      <c r="M28" s="341"/>
      <c r="N28" s="145" t="str">
        <f>IF(OR('Banking Instructions'!H28="Non Staff Traveller",'Banking Instructions'!H28="Employee",'Banking Instructions'!H28="Individual"),IF('Banking Instructions'!U28="","",'Banking Instructions'!U28),"")</f>
        <v/>
      </c>
      <c r="O28" s="149"/>
      <c r="P28" s="149"/>
      <c r="Q28" s="129" t="str">
        <f>IF(OR('Banking Instructions'!H28="Non Staff Traveller",'Banking Instructions'!H28="Employee",'Banking Instructions'!H28="Individual"),IF('Banking Instructions'!X28="","",'Banking Instructions'!X28),"")</f>
        <v/>
      </c>
      <c r="R28" s="411"/>
      <c r="S28" s="411"/>
      <c r="T28" s="147" t="str">
        <f>IF(OR('Banking Instructions'!H28="Non Staff Traveller",'Banking Instructions'!H28="Employee",'Banking Instructions'!H28="Individual"),IF('Banking Instructions'!AA28="","",'Banking Instructions'!AA28),"")</f>
        <v/>
      </c>
      <c r="U28" s="147" t="str">
        <f>IF(OR('Banking Instructions'!H28="Non Staff Traveller",'Banking Instructions'!H28="Employee",'Banking Instructions'!H28="Individual"),IF('Banking Instructions'!AB28="","",'Banking Instructions'!AB28),"")</f>
        <v/>
      </c>
      <c r="V28" s="143" t="str">
        <f>IF(OR('Banking Instructions'!H28="Non Staff Traveller",'Banking Instructions'!H28="Employee",'Banking Instructions'!H28="Individual"),IF('Banking Instructions'!AC28="","",'Banking Instructions'!AC28),"")</f>
        <v/>
      </c>
      <c r="W28" s="342"/>
      <c r="X28" s="147"/>
      <c r="Y28" s="147"/>
      <c r="Z28" s="147"/>
      <c r="AA28" s="149"/>
      <c r="AB28" s="145" t="str">
        <f>IF(OR('Banking Instructions'!H28="Non Staff Traveller",'Banking Instructions'!H28="Employee",'Banking Instructions'!H28="Individual"),IF('Banking Instructions'!AI28="","",'Banking Instructions'!AI28),"")</f>
        <v/>
      </c>
      <c r="AC28" s="145" t="str">
        <f>IF(OR('Banking Instructions'!H28="Non Staff Traveller",'Banking Instructions'!H28="Employee",'Banking Instructions'!H28="Individual"),IF('Banking Instructions'!AJ28="","",'Banking Instructions'!AJ28),"")</f>
        <v/>
      </c>
      <c r="AD28" s="343" t="str">
        <f>IF(OR('Banking Instructions'!H28="Non Staff Traveller",'Banking Instructions'!H28="Employee",'Banking Instructions'!H28="Individual"),IF('Banking Instructions'!AK28="","",'Banking Instructions'!AK28),"")</f>
        <v/>
      </c>
      <c r="AE28" s="147"/>
      <c r="AF28" s="147" t="str">
        <f>IF(OR('Banking Instructions'!H28="Non Staff Traveller",'Banking Instructions'!H28="Employee",'Banking Instructions'!H28="Individual"),IF('Banking Instructions'!AM28="","",'Banking Instructions'!AM28),"")</f>
        <v/>
      </c>
      <c r="AG28" s="147" t="str">
        <f>IF(OR('Banking Instructions'!H28="Non Staff Traveller",'Banking Instructions'!H28="Employee",'Banking Instructions'!H28="Individual"),IF('Banking Instructions'!AN28="","",'Banking Instructions'!AN28),"")</f>
        <v/>
      </c>
      <c r="AH28" s="147"/>
      <c r="AI28" s="344" t="str">
        <f>IF(OR('Banking Instructions'!H28="Non Staff Traveller",'Banking Instructions'!H28="Employee",'Banking Instructions'!H28="Individual"),IF('Banking Instructions'!AP28="","",'Banking Instructions'!AP28),"")</f>
        <v/>
      </c>
      <c r="AJ28" s="150" t="str">
        <f>IF(OR('Banking Instructions'!H28="Non Staff Traveller",'Banking Instructions'!H28="Employee",'Banking Instructions'!H28="Individual"),IF('Banking Instructions'!AQ28="","",'Banking Instructions'!AQ28),"")</f>
        <v/>
      </c>
      <c r="AK28" s="151" t="str">
        <f>IF(OR('Banking Instructions'!H28="Non Staff Traveller",'Banking Instructions'!H28="Employee",'Banking Instructions'!H28="Individual"),IF('Banking Instructions'!AR28="","",'Banking Instructions'!AR28),"")</f>
        <v/>
      </c>
      <c r="AL28" s="344" t="str">
        <f>IF(OR('Banking Instructions'!H28="Non Staff Traveller",'Banking Instructions'!H28="Employee",'Banking Instructions'!H28="Individual"),IF('Banking Instructions'!AS28="","",'Banking Instructions'!AS28),"")</f>
        <v/>
      </c>
      <c r="AM28" s="152" t="str">
        <f>IF(OR('Banking Instructions'!H28="Non Staff Traveller",'Banking Instructions'!H28="Employee",'Banking Instructions'!H28="Individual"),IF('Banking Instructions'!AT28="","",'Banking Instructions'!AT28),"")</f>
        <v/>
      </c>
      <c r="AN28" s="152" t="str">
        <f>IF(OR('Banking Instructions'!H28="Non Staff Traveller",'Banking Instructions'!H28="Employee",'Banking Instructions'!H28="Individual"),IF('Banking Instructions'!AU28="","",'Banking Instructions'!AU28),"")</f>
        <v/>
      </c>
      <c r="AO28" s="136" t="str">
        <f>IF(OR('Banking Instructions'!H28="Non Staff Traveller",'Banking Instructions'!H28="Employee",'Banking Instructions'!H28="Individual"),IF('Banking Instructions'!AV28="","",'Banking Instructions'!AV28),"")</f>
        <v/>
      </c>
      <c r="AP28" s="210"/>
      <c r="AQ28" s="150" t="str">
        <f t="shared" si="2"/>
        <v/>
      </c>
      <c r="AR28" s="344"/>
      <c r="AS28" s="136" t="str">
        <f>IF(OR('Banking Instructions'!H28="Non Staff Traveller",'Banking Instructions'!H28="Employee",'Banking Instructions'!H28="Individual"),IF('Banking Instructions'!AZ28="","",'Banking Instructions'!AZ28),"")</f>
        <v/>
      </c>
      <c r="AT28" s="152" t="str">
        <f>IF(OR('Banking Instructions'!H28="Non Staff Traveller",'Banking Instructions'!H28="Employee",'Banking Instructions'!H28="Individual"),IF('Banking Instructions'!BA28="","",'Banking Instructions'!BA28),"")</f>
        <v/>
      </c>
      <c r="AU28" s="152" t="str">
        <f>IF(OR('Banking Instructions'!H28="Non Staff Traveller",'Banking Instructions'!H28="Employee",'Banking Instructions'!H28="Individual"),IF('Banking Instructions'!BB28="","",'Banking Instructions'!BB28),"")</f>
        <v/>
      </c>
      <c r="AV28" s="210"/>
      <c r="AW28" s="136" t="str">
        <f>IF(OR('Banking Instructions'!H28="Non Staff Traveller",'Banking Instructions'!H28="Employee",'Banking Instructions'!H28="Individual"),IF('Banking Instructions'!BD28="","",'Banking Instructions'!BD28),"")</f>
        <v/>
      </c>
      <c r="AX28" s="136" t="str">
        <f>IF(OR('Banking Instructions'!H28="Non Staff Traveller",'Banking Instructions'!H28="Employee",'Banking Instructions'!H28="Individual"),IF('Banking Instructions'!BE28="","",'Banking Instructions'!BE28),"")</f>
        <v/>
      </c>
      <c r="AY28" s="152" t="str">
        <f>IF(OR('Banking Instructions'!H28="Non Staff Traveller",'Banking Instructions'!H28="Employee",'Banking Instructions'!H28="Individual"),IF('Banking Instructions'!BF28="","",'Banking Instructions'!BF28),"")</f>
        <v/>
      </c>
      <c r="AZ28" s="152" t="str">
        <f>IF(OR('Banking Instructions'!H28="Non Staff Traveller",'Banking Instructions'!H28="Employee",'Banking Instructions'!H28="Individual"),IF('Banking Instructions'!BG28="","",'Banking Instructions'!BG28),"")</f>
        <v/>
      </c>
      <c r="BA28" s="152" t="str">
        <f>IF(OR('Banking Instructions'!H28="Non Staff Traveller",'Banking Instructions'!H28="Employee",'Banking Instructions'!H28="Individual"),IF('Banking Instructions'!BH28="","",'Banking Instructions'!BH28),"")</f>
        <v/>
      </c>
      <c r="BB28" s="152" t="str">
        <f>IF(OR('Banking Instructions'!H28="Non Staff Traveller",'Banking Instructions'!H28="Employee",'Banking Instructions'!H28="Individual"),IF('Banking Instructions'!BI28="","",'Banking Instructions'!BI28),"")</f>
        <v/>
      </c>
      <c r="BC28" s="152" t="str">
        <f>IF(OR('Banking Instructions'!H28="Non Staff Traveller",'Banking Instructions'!H28="Employee",'Banking Instructions'!H28="Individual"),IF('Banking Instructions'!BJ28="","",'Banking Instructions'!BJ28),"")</f>
        <v/>
      </c>
      <c r="BD28" s="136" t="str">
        <f>IF(OR('Banking Instructions'!H28="Non Staff Traveller",'Banking Instructions'!H28="Employee",'Banking Instructions'!H28="Individual"),IF('Banking Instructions'!BK28="","",'Banking Instructions'!BK28),"")</f>
        <v/>
      </c>
      <c r="BE28" s="152" t="str">
        <f>IF(OR('Banking Instructions'!H28="Non Staff Traveller",'Banking Instructions'!H28="Employee",'Banking Instructions'!H28="Individual"),IF('Banking Instructions'!BL28="","",'Banking Instructions'!BL28),"")</f>
        <v/>
      </c>
      <c r="BF28" s="136" t="str">
        <f>IF(OR('Banking Instructions'!H28="Non Staff Traveller",'Banking Instructions'!H28="Employee",'Banking Instructions'!H28="Individual"),IF('Banking Instructions'!BM28="","",'Banking Instructions'!BM28),"")</f>
        <v/>
      </c>
      <c r="BG28" s="136" t="str">
        <f>IF(OR('Banking Instructions'!H28="Non Staff Traveller",'Banking Instructions'!H28="Employee",'Banking Instructions'!H28="Individual"),IF('Banking Instructions'!BN28="","",'Banking Instructions'!BN28),"")</f>
        <v/>
      </c>
      <c r="BH28" s="136" t="str">
        <f>IF(OR('Banking Instructions'!H28="Non Staff Traveller",'Banking Instructions'!H28="Employee",'Banking Instructions'!H28="Individual"),IF('Banking Instructions'!BO28="","",'Banking Instructions'!BO28),"")</f>
        <v/>
      </c>
      <c r="BI28" s="136" t="str">
        <f>IF(OR('Banking Instructions'!H28="Non Staff Traveller",'Banking Instructions'!H28="Employee",'Banking Instructions'!H28="Individual"),IF('Banking Instructions'!BP28="","",'Banking Instructions'!BP28),"")</f>
        <v/>
      </c>
      <c r="BJ28" s="136" t="str">
        <f>IF(OR('Banking Instructions'!H28="Non Staff Traveller",'Banking Instructions'!H28="Employee",'Banking Instructions'!H28="Individual"),IF('Banking Instructions'!BQ28="","",'Banking Instructions'!BQ28),"")</f>
        <v/>
      </c>
      <c r="BK28" s="136" t="str">
        <f>IF(OR('Banking Instructions'!H28="Non Staff Traveller",'Banking Instructions'!H28="Employee",'Banking Instructions'!H28="Individual"),IF('Banking Instructions'!BR28="","",'Banking Instructions'!BR28),"")</f>
        <v/>
      </c>
      <c r="BL28" s="136" t="str">
        <f>IF(OR('Banking Instructions'!H28="Non Staff Traveller",'Banking Instructions'!H28="Employee",'Banking Instructions'!H28="Individual"),IF('Banking Instructions'!BS28="","",'Banking Instructions'!BS28),"")</f>
        <v/>
      </c>
      <c r="BM28" s="136" t="str">
        <f>IF(OR('Banking Instructions'!H28="Non Staff Traveller",'Banking Instructions'!H28="Employee",'Banking Instructions'!H28="Individual"),IF('Banking Instructions'!BT28="","",'Banking Instructions'!BT28),"")</f>
        <v/>
      </c>
      <c r="BN28" s="136"/>
      <c r="BO28" s="210"/>
      <c r="BP28" s="153"/>
      <c r="BQ28" s="153"/>
      <c r="BR28" s="136"/>
      <c r="BS28" s="136"/>
      <c r="BT28" s="136"/>
      <c r="BU28" s="136"/>
      <c r="BV28" s="136" t="str">
        <f t="shared" si="0"/>
        <v/>
      </c>
      <c r="BW28" s="136" t="str">
        <f t="shared" si="1"/>
        <v/>
      </c>
      <c r="BX28" s="210"/>
      <c r="BY28" s="136" t="str">
        <f>IF(OR('Banking Instructions'!H28="Non Staff Traveller",'Banking Instructions'!H28="Employee",'Banking Instructions'!H28="Individual"),IF('Banking Instructions'!CF28="","",'Banking Instructions'!CF28),"")</f>
        <v/>
      </c>
      <c r="BZ28" s="136" t="str">
        <f>IF(OR('Banking Instructions'!H28="Non Staff Traveller",'Banking Instructions'!H28="Employee",'Banking Instructions'!H28="Individual"),IF('Banking Instructions'!CG28="","",'Banking Instructions'!CG28),"")</f>
        <v/>
      </c>
      <c r="CA28" s="136"/>
    </row>
    <row r="29" spans="1:80" s="256" customFormat="1" x14ac:dyDescent="0.2">
      <c r="A29" s="317"/>
      <c r="B29" s="317"/>
      <c r="C29" s="317"/>
      <c r="D29" s="317"/>
      <c r="E29" s="317"/>
      <c r="F29" s="155"/>
      <c r="G29" s="141" t="str">
        <f>IF(OR('Banking Instructions'!H29="Non Staff Traveller",'Banking Instructions'!H29="Employee",'Banking Instructions'!H29="Individual"),'Banking Instructions'!H29,"")</f>
        <v/>
      </c>
      <c r="H29" s="141"/>
      <c r="I29" s="142" t="str">
        <f>IF(OR('Banking Instructions'!H29="Non Staff Traveller",'Banking Instructions'!H29="Employee",'Banking Instructions'!H29="Individual"),IF('Banking Instructions'!J29="","",'Banking Instructions'!J29),"")</f>
        <v/>
      </c>
      <c r="J29" s="143" t="str">
        <f>IF(OR('Banking Instructions'!H29="Non Staff Traveller",'Banking Instructions'!H29="Employee",'Banking Instructions'!H29="Individual"),IF('Banking Instructions'!K29="","",'Banking Instructions'!K29),"")</f>
        <v/>
      </c>
      <c r="K29" s="142" t="str">
        <f>IF(OR('Banking Instructions'!H29="Non Staff Traveller",'Banking Instructions'!H29="Employee",'Banking Instructions'!H29="Individual"),IF('Banking Instructions'!L29="","",'Banking Instructions'!L29),"")</f>
        <v/>
      </c>
      <c r="L29" s="143" t="str">
        <f>IF(OR('Banking Instructions'!H29="Non Staff Traveller",'Banking Instructions'!H29="Employee",'Banking Instructions'!H29="Individual"),IF('Banking Instructions'!Q29="","",'Banking Instructions'!Q29),"")</f>
        <v/>
      </c>
      <c r="M29" s="341"/>
      <c r="N29" s="145" t="str">
        <f>IF(OR('Banking Instructions'!H29="Non Staff Traveller",'Banking Instructions'!H29="Employee",'Banking Instructions'!H29="Individual"),IF('Banking Instructions'!U29="","",'Banking Instructions'!U29),"")</f>
        <v/>
      </c>
      <c r="O29" s="149"/>
      <c r="P29" s="149"/>
      <c r="Q29" s="129" t="str">
        <f>IF(OR('Banking Instructions'!H29="Non Staff Traveller",'Banking Instructions'!H29="Employee",'Banking Instructions'!H29="Individual"),IF('Banking Instructions'!X29="","",'Banking Instructions'!X29),"")</f>
        <v/>
      </c>
      <c r="R29" s="411"/>
      <c r="S29" s="411"/>
      <c r="T29" s="147" t="str">
        <f>IF(OR('Banking Instructions'!H29="Non Staff Traveller",'Banking Instructions'!H29="Employee",'Banking Instructions'!H29="Individual"),IF('Banking Instructions'!AA29="","",'Banking Instructions'!AA29),"")</f>
        <v/>
      </c>
      <c r="U29" s="147" t="str">
        <f>IF(OR('Banking Instructions'!H29="Non Staff Traveller",'Banking Instructions'!H29="Employee",'Banking Instructions'!H29="Individual"),IF('Banking Instructions'!AB29="","",'Banking Instructions'!AB29),"")</f>
        <v/>
      </c>
      <c r="V29" s="143" t="str">
        <f>IF(OR('Banking Instructions'!H29="Non Staff Traveller",'Banking Instructions'!H29="Employee",'Banking Instructions'!H29="Individual"),IF('Banking Instructions'!AC29="","",'Banking Instructions'!AC29),"")</f>
        <v/>
      </c>
      <c r="W29" s="342"/>
      <c r="X29" s="147"/>
      <c r="Y29" s="147"/>
      <c r="Z29" s="147"/>
      <c r="AA29" s="149"/>
      <c r="AB29" s="145" t="str">
        <f>IF(OR('Banking Instructions'!H29="Non Staff Traveller",'Banking Instructions'!H29="Employee",'Banking Instructions'!H29="Individual"),IF('Banking Instructions'!AI29="","",'Banking Instructions'!AI29),"")</f>
        <v/>
      </c>
      <c r="AC29" s="145" t="str">
        <f>IF(OR('Banking Instructions'!H29="Non Staff Traveller",'Banking Instructions'!H29="Employee",'Banking Instructions'!H29="Individual"),IF('Banking Instructions'!AJ29="","",'Banking Instructions'!AJ29),"")</f>
        <v/>
      </c>
      <c r="AD29" s="343" t="str">
        <f>IF(OR('Banking Instructions'!H29="Non Staff Traveller",'Banking Instructions'!H29="Employee",'Banking Instructions'!H29="Individual"),IF('Banking Instructions'!AK29="","",'Banking Instructions'!AK29),"")</f>
        <v/>
      </c>
      <c r="AE29" s="147"/>
      <c r="AF29" s="147" t="str">
        <f>IF(OR('Banking Instructions'!H29="Non Staff Traveller",'Banking Instructions'!H29="Employee",'Banking Instructions'!H29="Individual"),IF('Banking Instructions'!AM29="","",'Banking Instructions'!AM29),"")</f>
        <v/>
      </c>
      <c r="AG29" s="147" t="str">
        <f>IF(OR('Banking Instructions'!H29="Non Staff Traveller",'Banking Instructions'!H29="Employee",'Banking Instructions'!H29="Individual"),IF('Banking Instructions'!AN29="","",'Banking Instructions'!AN29),"")</f>
        <v/>
      </c>
      <c r="AH29" s="147"/>
      <c r="AI29" s="344" t="str">
        <f>IF(OR('Banking Instructions'!H29="Non Staff Traveller",'Banking Instructions'!H29="Employee",'Banking Instructions'!H29="Individual"),IF('Banking Instructions'!AP29="","",'Banking Instructions'!AP29),"")</f>
        <v/>
      </c>
      <c r="AJ29" s="150" t="str">
        <f>IF(OR('Banking Instructions'!H29="Non Staff Traveller",'Banking Instructions'!H29="Employee",'Banking Instructions'!H29="Individual"),IF('Banking Instructions'!AQ29="","",'Banking Instructions'!AQ29),"")</f>
        <v/>
      </c>
      <c r="AK29" s="151" t="str">
        <f>IF(OR('Banking Instructions'!H29="Non Staff Traveller",'Banking Instructions'!H29="Employee",'Banking Instructions'!H29="Individual"),IF('Banking Instructions'!AR29="","",'Banking Instructions'!AR29),"")</f>
        <v/>
      </c>
      <c r="AL29" s="344" t="str">
        <f>IF(OR('Banking Instructions'!H29="Non Staff Traveller",'Banking Instructions'!H29="Employee",'Banking Instructions'!H29="Individual"),IF('Banking Instructions'!AS29="","",'Banking Instructions'!AS29),"")</f>
        <v/>
      </c>
      <c r="AM29" s="152" t="str">
        <f>IF(OR('Banking Instructions'!H29="Non Staff Traveller",'Banking Instructions'!H29="Employee",'Banking Instructions'!H29="Individual"),IF('Banking Instructions'!AT29="","",'Banking Instructions'!AT29),"")</f>
        <v/>
      </c>
      <c r="AN29" s="152" t="str">
        <f>IF(OR('Banking Instructions'!H29="Non Staff Traveller",'Banking Instructions'!H29="Employee",'Banking Instructions'!H29="Individual"),IF('Banking Instructions'!AU29="","",'Banking Instructions'!AU29),"")</f>
        <v/>
      </c>
      <c r="AO29" s="136" t="str">
        <f>IF(OR('Banking Instructions'!H29="Non Staff Traveller",'Banking Instructions'!H29="Employee",'Banking Instructions'!H29="Individual"),IF('Banking Instructions'!AV29="","",'Banking Instructions'!AV29),"")</f>
        <v/>
      </c>
      <c r="AP29" s="210"/>
      <c r="AQ29" s="150" t="str">
        <f t="shared" si="2"/>
        <v/>
      </c>
      <c r="AR29" s="344"/>
      <c r="AS29" s="136" t="str">
        <f>IF(OR('Banking Instructions'!H29="Non Staff Traveller",'Banking Instructions'!H29="Employee",'Banking Instructions'!H29="Individual"),IF('Banking Instructions'!AZ29="","",'Banking Instructions'!AZ29),"")</f>
        <v/>
      </c>
      <c r="AT29" s="152" t="str">
        <f>IF(OR('Banking Instructions'!H29="Non Staff Traveller",'Banking Instructions'!H29="Employee",'Banking Instructions'!H29="Individual"),IF('Banking Instructions'!BA29="","",'Banking Instructions'!BA29),"")</f>
        <v/>
      </c>
      <c r="AU29" s="152" t="str">
        <f>IF(OR('Banking Instructions'!H29="Non Staff Traveller",'Banking Instructions'!H29="Employee",'Banking Instructions'!H29="Individual"),IF('Banking Instructions'!BB29="","",'Banking Instructions'!BB29),"")</f>
        <v/>
      </c>
      <c r="AV29" s="210"/>
      <c r="AW29" s="136" t="str">
        <f>IF(OR('Banking Instructions'!H29="Non Staff Traveller",'Banking Instructions'!H29="Employee",'Banking Instructions'!H29="Individual"),IF('Banking Instructions'!BD29="","",'Banking Instructions'!BD29),"")</f>
        <v/>
      </c>
      <c r="AX29" s="136" t="str">
        <f>IF(OR('Banking Instructions'!H29="Non Staff Traveller",'Banking Instructions'!H29="Employee",'Banking Instructions'!H29="Individual"),IF('Banking Instructions'!BE29="","",'Banking Instructions'!BE29),"")</f>
        <v/>
      </c>
      <c r="AY29" s="152" t="str">
        <f>IF(OR('Banking Instructions'!H29="Non Staff Traveller",'Banking Instructions'!H29="Employee",'Banking Instructions'!H29="Individual"),IF('Banking Instructions'!BF29="","",'Banking Instructions'!BF29),"")</f>
        <v/>
      </c>
      <c r="AZ29" s="152" t="str">
        <f>IF(OR('Banking Instructions'!H29="Non Staff Traveller",'Banking Instructions'!H29="Employee",'Banking Instructions'!H29="Individual"),IF('Banking Instructions'!BG29="","",'Banking Instructions'!BG29),"")</f>
        <v/>
      </c>
      <c r="BA29" s="152" t="str">
        <f>IF(OR('Banking Instructions'!H29="Non Staff Traveller",'Banking Instructions'!H29="Employee",'Banking Instructions'!H29="Individual"),IF('Banking Instructions'!BH29="","",'Banking Instructions'!BH29),"")</f>
        <v/>
      </c>
      <c r="BB29" s="152" t="str">
        <f>IF(OR('Banking Instructions'!H29="Non Staff Traveller",'Banking Instructions'!H29="Employee",'Banking Instructions'!H29="Individual"),IF('Banking Instructions'!BI29="","",'Banking Instructions'!BI29),"")</f>
        <v/>
      </c>
      <c r="BC29" s="152" t="str">
        <f>IF(OR('Banking Instructions'!H29="Non Staff Traveller",'Banking Instructions'!H29="Employee",'Banking Instructions'!H29="Individual"),IF('Banking Instructions'!BJ29="","",'Banking Instructions'!BJ29),"")</f>
        <v/>
      </c>
      <c r="BD29" s="136" t="str">
        <f>IF(OR('Banking Instructions'!H29="Non Staff Traveller",'Banking Instructions'!H29="Employee",'Banking Instructions'!H29="Individual"),IF('Banking Instructions'!BK29="","",'Banking Instructions'!BK29),"")</f>
        <v/>
      </c>
      <c r="BE29" s="152" t="str">
        <f>IF(OR('Banking Instructions'!H29="Non Staff Traveller",'Banking Instructions'!H29="Employee",'Banking Instructions'!H29="Individual"),IF('Banking Instructions'!BL29="","",'Banking Instructions'!BL29),"")</f>
        <v/>
      </c>
      <c r="BF29" s="136" t="str">
        <f>IF(OR('Banking Instructions'!H29="Non Staff Traveller",'Banking Instructions'!H29="Employee",'Banking Instructions'!H29="Individual"),IF('Banking Instructions'!BM29="","",'Banking Instructions'!BM29),"")</f>
        <v/>
      </c>
      <c r="BG29" s="136" t="str">
        <f>IF(OR('Banking Instructions'!H29="Non Staff Traveller",'Banking Instructions'!H29="Employee",'Banking Instructions'!H29="Individual"),IF('Banking Instructions'!BN29="","",'Banking Instructions'!BN29),"")</f>
        <v/>
      </c>
      <c r="BH29" s="136" t="str">
        <f>IF(OR('Banking Instructions'!H29="Non Staff Traveller",'Banking Instructions'!H29="Employee",'Banking Instructions'!H29="Individual"),IF('Banking Instructions'!BO29="","",'Banking Instructions'!BO29),"")</f>
        <v/>
      </c>
      <c r="BI29" s="136" t="str">
        <f>IF(OR('Banking Instructions'!H29="Non Staff Traveller",'Banking Instructions'!H29="Employee",'Banking Instructions'!H29="Individual"),IF('Banking Instructions'!BP29="","",'Banking Instructions'!BP29),"")</f>
        <v/>
      </c>
      <c r="BJ29" s="136" t="str">
        <f>IF(OR('Banking Instructions'!H29="Non Staff Traveller",'Banking Instructions'!H29="Employee",'Banking Instructions'!H29="Individual"),IF('Banking Instructions'!BQ29="","",'Banking Instructions'!BQ29),"")</f>
        <v/>
      </c>
      <c r="BK29" s="136" t="str">
        <f>IF(OR('Banking Instructions'!H29="Non Staff Traveller",'Banking Instructions'!H29="Employee",'Banking Instructions'!H29="Individual"),IF('Banking Instructions'!BR29="","",'Banking Instructions'!BR29),"")</f>
        <v/>
      </c>
      <c r="BL29" s="136" t="str">
        <f>IF(OR('Banking Instructions'!H29="Non Staff Traveller",'Banking Instructions'!H29="Employee",'Banking Instructions'!H29="Individual"),IF('Banking Instructions'!BS29="","",'Banking Instructions'!BS29),"")</f>
        <v/>
      </c>
      <c r="BM29" s="136" t="str">
        <f>IF(OR('Banking Instructions'!H29="Non Staff Traveller",'Banking Instructions'!H29="Employee",'Banking Instructions'!H29="Individual"),IF('Banking Instructions'!BT29="","",'Banking Instructions'!BT29),"")</f>
        <v/>
      </c>
      <c r="BN29" s="136"/>
      <c r="BO29" s="210"/>
      <c r="BP29" s="153"/>
      <c r="BQ29" s="153"/>
      <c r="BR29" s="136"/>
      <c r="BS29" s="136"/>
      <c r="BT29" s="136"/>
      <c r="BU29" s="136"/>
      <c r="BV29" s="136" t="str">
        <f t="shared" si="0"/>
        <v/>
      </c>
      <c r="BW29" s="136" t="str">
        <f t="shared" si="1"/>
        <v/>
      </c>
      <c r="BX29" s="210"/>
      <c r="BY29" s="136" t="str">
        <f>IF(OR('Banking Instructions'!H29="Non Staff Traveller",'Banking Instructions'!H29="Employee",'Banking Instructions'!H29="Individual"),IF('Banking Instructions'!CF29="","",'Banking Instructions'!CF29),"")</f>
        <v/>
      </c>
      <c r="BZ29" s="136" t="str">
        <f>IF(OR('Banking Instructions'!H29="Non Staff Traveller",'Banking Instructions'!H29="Employee",'Banking Instructions'!H29="Individual"),IF('Banking Instructions'!CG29="","",'Banking Instructions'!CG29),"")</f>
        <v/>
      </c>
      <c r="CA29" s="136"/>
    </row>
    <row r="30" spans="1:80" s="256" customFormat="1" x14ac:dyDescent="0.2">
      <c r="A30" s="317"/>
      <c r="B30" s="317"/>
      <c r="C30" s="317"/>
      <c r="D30" s="317"/>
      <c r="E30" s="317"/>
      <c r="F30" s="155"/>
      <c r="G30" s="141" t="str">
        <f>IF(OR('Banking Instructions'!H30="Non Staff Traveller",'Banking Instructions'!H30="Employee",'Banking Instructions'!H30="Individual"),'Banking Instructions'!H30,"")</f>
        <v/>
      </c>
      <c r="H30" s="141"/>
      <c r="I30" s="142" t="str">
        <f>IF(OR('Banking Instructions'!H30="Non Staff Traveller",'Banking Instructions'!H30="Employee",'Banking Instructions'!H30="Individual"),IF('Banking Instructions'!J30="","",'Banking Instructions'!J30),"")</f>
        <v/>
      </c>
      <c r="J30" s="143" t="str">
        <f>IF(OR('Banking Instructions'!H30="Non Staff Traveller",'Banking Instructions'!H30="Employee",'Banking Instructions'!H30="Individual"),IF('Banking Instructions'!K30="","",'Banking Instructions'!K30),"")</f>
        <v/>
      </c>
      <c r="K30" s="142" t="str">
        <f>IF(OR('Banking Instructions'!H30="Non Staff Traveller",'Banking Instructions'!H30="Employee",'Banking Instructions'!H30="Individual"),IF('Banking Instructions'!L30="","",'Banking Instructions'!L30),"")</f>
        <v/>
      </c>
      <c r="L30" s="143" t="str">
        <f>IF(OR('Banking Instructions'!H30="Non Staff Traveller",'Banking Instructions'!H30="Employee",'Banking Instructions'!H30="Individual"),IF('Banking Instructions'!Q30="","",'Banking Instructions'!Q30),"")</f>
        <v/>
      </c>
      <c r="M30" s="341"/>
      <c r="N30" s="145" t="str">
        <f>IF(OR('Banking Instructions'!H30="Non Staff Traveller",'Banking Instructions'!H30="Employee",'Banking Instructions'!H30="Individual"),IF('Banking Instructions'!U30="","",'Banking Instructions'!U30),"")</f>
        <v/>
      </c>
      <c r="O30" s="149"/>
      <c r="P30" s="149"/>
      <c r="Q30" s="129" t="str">
        <f>IF(OR('Banking Instructions'!H30="Non Staff Traveller",'Banking Instructions'!H30="Employee",'Banking Instructions'!H30="Individual"),IF('Banking Instructions'!X30="","",'Banking Instructions'!X30),"")</f>
        <v/>
      </c>
      <c r="R30" s="411"/>
      <c r="S30" s="411"/>
      <c r="T30" s="147" t="str">
        <f>IF(OR('Banking Instructions'!H30="Non Staff Traveller",'Banking Instructions'!H30="Employee",'Banking Instructions'!H30="Individual"),IF('Banking Instructions'!AA30="","",'Banking Instructions'!AA30),"")</f>
        <v/>
      </c>
      <c r="U30" s="147" t="str">
        <f>IF(OR('Banking Instructions'!H30="Non Staff Traveller",'Banking Instructions'!H30="Employee",'Banking Instructions'!H30="Individual"),IF('Banking Instructions'!AB30="","",'Banking Instructions'!AB30),"")</f>
        <v/>
      </c>
      <c r="V30" s="143" t="str">
        <f>IF(OR('Banking Instructions'!H30="Non Staff Traveller",'Banking Instructions'!H30="Employee",'Banking Instructions'!H30="Individual"),IF('Banking Instructions'!AC30="","",'Banking Instructions'!AC30),"")</f>
        <v/>
      </c>
      <c r="W30" s="342"/>
      <c r="X30" s="147"/>
      <c r="Y30" s="147"/>
      <c r="Z30" s="147"/>
      <c r="AA30" s="149"/>
      <c r="AB30" s="145" t="str">
        <f>IF(OR('Banking Instructions'!H30="Non Staff Traveller",'Banking Instructions'!H30="Employee",'Banking Instructions'!H30="Individual"),IF('Banking Instructions'!AI30="","",'Banking Instructions'!AI30),"")</f>
        <v/>
      </c>
      <c r="AC30" s="145" t="str">
        <f>IF(OR('Banking Instructions'!H30="Non Staff Traveller",'Banking Instructions'!H30="Employee",'Banking Instructions'!H30="Individual"),IF('Banking Instructions'!AJ30="","",'Banking Instructions'!AJ30),"")</f>
        <v/>
      </c>
      <c r="AD30" s="343" t="str">
        <f>IF(OR('Banking Instructions'!H30="Non Staff Traveller",'Banking Instructions'!H30="Employee",'Banking Instructions'!H30="Individual"),IF('Banking Instructions'!AK30="","",'Banking Instructions'!AK30),"")</f>
        <v/>
      </c>
      <c r="AE30" s="147"/>
      <c r="AF30" s="147" t="str">
        <f>IF(OR('Banking Instructions'!H30="Non Staff Traveller",'Banking Instructions'!H30="Employee",'Banking Instructions'!H30="Individual"),IF('Banking Instructions'!AM30="","",'Banking Instructions'!AM30),"")</f>
        <v/>
      </c>
      <c r="AG30" s="147" t="str">
        <f>IF(OR('Banking Instructions'!H30="Non Staff Traveller",'Banking Instructions'!H30="Employee",'Banking Instructions'!H30="Individual"),IF('Banking Instructions'!AN30="","",'Banking Instructions'!AN30),"")</f>
        <v/>
      </c>
      <c r="AH30" s="147"/>
      <c r="AI30" s="344" t="str">
        <f>IF(OR('Banking Instructions'!H30="Non Staff Traveller",'Banking Instructions'!H30="Employee",'Banking Instructions'!H30="Individual"),IF('Banking Instructions'!AP30="","",'Banking Instructions'!AP30),"")</f>
        <v/>
      </c>
      <c r="AJ30" s="150" t="str">
        <f>IF(OR('Banking Instructions'!H30="Non Staff Traveller",'Banking Instructions'!H30="Employee",'Banking Instructions'!H30="Individual"),IF('Banking Instructions'!AQ30="","",'Banking Instructions'!AQ30),"")</f>
        <v/>
      </c>
      <c r="AK30" s="151" t="str">
        <f>IF(OR('Banking Instructions'!H30="Non Staff Traveller",'Banking Instructions'!H30="Employee",'Banking Instructions'!H30="Individual"),IF('Banking Instructions'!AR30="","",'Banking Instructions'!AR30),"")</f>
        <v/>
      </c>
      <c r="AL30" s="344" t="str">
        <f>IF(OR('Banking Instructions'!H30="Non Staff Traveller",'Banking Instructions'!H30="Employee",'Banking Instructions'!H30="Individual"),IF('Banking Instructions'!AS30="","",'Banking Instructions'!AS30),"")</f>
        <v/>
      </c>
      <c r="AM30" s="152" t="str">
        <f>IF(OR('Banking Instructions'!H30="Non Staff Traveller",'Banking Instructions'!H30="Employee",'Banking Instructions'!H30="Individual"),IF('Banking Instructions'!AT30="","",'Banking Instructions'!AT30),"")</f>
        <v/>
      </c>
      <c r="AN30" s="152" t="str">
        <f>IF(OR('Banking Instructions'!H30="Non Staff Traveller",'Banking Instructions'!H30="Employee",'Banking Instructions'!H30="Individual"),IF('Banking Instructions'!AU30="","",'Banking Instructions'!AU30),"")</f>
        <v/>
      </c>
      <c r="AO30" s="136" t="str">
        <f>IF(OR('Banking Instructions'!H30="Non Staff Traveller",'Banking Instructions'!H30="Employee",'Banking Instructions'!H30="Individual"),IF('Banking Instructions'!AV30="","",'Banking Instructions'!AV30),"")</f>
        <v/>
      </c>
      <c r="AP30" s="210"/>
      <c r="AQ30" s="150" t="str">
        <f t="shared" si="2"/>
        <v/>
      </c>
      <c r="AR30" s="344"/>
      <c r="AS30" s="136" t="str">
        <f>IF(OR('Banking Instructions'!H30="Non Staff Traveller",'Banking Instructions'!H30="Employee",'Banking Instructions'!H30="Individual"),IF('Banking Instructions'!AZ30="","",'Banking Instructions'!AZ30),"")</f>
        <v/>
      </c>
      <c r="AT30" s="152" t="str">
        <f>IF(OR('Banking Instructions'!H30="Non Staff Traveller",'Banking Instructions'!H30="Employee",'Banking Instructions'!H30="Individual"),IF('Banking Instructions'!BA30="","",'Banking Instructions'!BA30),"")</f>
        <v/>
      </c>
      <c r="AU30" s="152" t="str">
        <f>IF(OR('Banking Instructions'!H30="Non Staff Traveller",'Banking Instructions'!H30="Employee",'Banking Instructions'!H30="Individual"),IF('Banking Instructions'!BB30="","",'Banking Instructions'!BB30),"")</f>
        <v/>
      </c>
      <c r="AV30" s="210"/>
      <c r="AW30" s="136" t="str">
        <f>IF(OR('Banking Instructions'!H30="Non Staff Traveller",'Banking Instructions'!H30="Employee",'Banking Instructions'!H30="Individual"),IF('Banking Instructions'!BD30="","",'Banking Instructions'!BD30),"")</f>
        <v/>
      </c>
      <c r="AX30" s="136" t="str">
        <f>IF(OR('Banking Instructions'!H30="Non Staff Traveller",'Banking Instructions'!H30="Employee",'Banking Instructions'!H30="Individual"),IF('Banking Instructions'!BE30="","",'Banking Instructions'!BE30),"")</f>
        <v/>
      </c>
      <c r="AY30" s="152" t="str">
        <f>IF(OR('Banking Instructions'!H30="Non Staff Traveller",'Banking Instructions'!H30="Employee",'Banking Instructions'!H30="Individual"),IF('Banking Instructions'!BF30="","",'Banking Instructions'!BF30),"")</f>
        <v/>
      </c>
      <c r="AZ30" s="152" t="str">
        <f>IF(OR('Banking Instructions'!H30="Non Staff Traveller",'Banking Instructions'!H30="Employee",'Banking Instructions'!H30="Individual"),IF('Banking Instructions'!BG30="","",'Banking Instructions'!BG30),"")</f>
        <v/>
      </c>
      <c r="BA30" s="152" t="str">
        <f>IF(OR('Banking Instructions'!H30="Non Staff Traveller",'Banking Instructions'!H30="Employee",'Banking Instructions'!H30="Individual"),IF('Banking Instructions'!BH30="","",'Banking Instructions'!BH30),"")</f>
        <v/>
      </c>
      <c r="BB30" s="152" t="str">
        <f>IF(OR('Banking Instructions'!H30="Non Staff Traveller",'Banking Instructions'!H30="Employee",'Banking Instructions'!H30="Individual"),IF('Banking Instructions'!BI30="","",'Banking Instructions'!BI30),"")</f>
        <v/>
      </c>
      <c r="BC30" s="152" t="str">
        <f>IF(OR('Banking Instructions'!H30="Non Staff Traveller",'Banking Instructions'!H30="Employee",'Banking Instructions'!H30="Individual"),IF('Banking Instructions'!BJ30="","",'Banking Instructions'!BJ30),"")</f>
        <v/>
      </c>
      <c r="BD30" s="136" t="str">
        <f>IF(OR('Banking Instructions'!H30="Non Staff Traveller",'Banking Instructions'!H30="Employee",'Banking Instructions'!H30="Individual"),IF('Banking Instructions'!BK30="","",'Banking Instructions'!BK30),"")</f>
        <v/>
      </c>
      <c r="BE30" s="152" t="str">
        <f>IF(OR('Banking Instructions'!H30="Non Staff Traveller",'Banking Instructions'!H30="Employee",'Banking Instructions'!H30="Individual"),IF('Banking Instructions'!BL30="","",'Banking Instructions'!BL30),"")</f>
        <v/>
      </c>
      <c r="BF30" s="136" t="str">
        <f>IF(OR('Banking Instructions'!H30="Non Staff Traveller",'Banking Instructions'!H30="Employee",'Banking Instructions'!H30="Individual"),IF('Banking Instructions'!BM30="","",'Banking Instructions'!BM30),"")</f>
        <v/>
      </c>
      <c r="BG30" s="136" t="str">
        <f>IF(OR('Banking Instructions'!H30="Non Staff Traveller",'Banking Instructions'!H30="Employee",'Banking Instructions'!H30="Individual"),IF('Banking Instructions'!BN30="","",'Banking Instructions'!BN30),"")</f>
        <v/>
      </c>
      <c r="BH30" s="136" t="str">
        <f>IF(OR('Banking Instructions'!H30="Non Staff Traveller",'Banking Instructions'!H30="Employee",'Banking Instructions'!H30="Individual"),IF('Banking Instructions'!BO30="","",'Banking Instructions'!BO30),"")</f>
        <v/>
      </c>
      <c r="BI30" s="136" t="str">
        <f>IF(OR('Banking Instructions'!H30="Non Staff Traveller",'Banking Instructions'!H30="Employee",'Banking Instructions'!H30="Individual"),IF('Banking Instructions'!BP30="","",'Banking Instructions'!BP30),"")</f>
        <v/>
      </c>
      <c r="BJ30" s="136" t="str">
        <f>IF(OR('Banking Instructions'!H30="Non Staff Traveller",'Banking Instructions'!H30="Employee",'Banking Instructions'!H30="Individual"),IF('Banking Instructions'!BQ30="","",'Banking Instructions'!BQ30),"")</f>
        <v/>
      </c>
      <c r="BK30" s="136" t="str">
        <f>IF(OR('Banking Instructions'!H30="Non Staff Traveller",'Banking Instructions'!H30="Employee",'Banking Instructions'!H30="Individual"),IF('Banking Instructions'!BR30="","",'Banking Instructions'!BR30),"")</f>
        <v/>
      </c>
      <c r="BL30" s="136" t="str">
        <f>IF(OR('Banking Instructions'!H30="Non Staff Traveller",'Banking Instructions'!H30="Employee",'Banking Instructions'!H30="Individual"),IF('Banking Instructions'!BS30="","",'Banking Instructions'!BS30),"")</f>
        <v/>
      </c>
      <c r="BM30" s="136" t="str">
        <f>IF(OR('Banking Instructions'!H30="Non Staff Traveller",'Banking Instructions'!H30="Employee",'Banking Instructions'!H30="Individual"),IF('Banking Instructions'!BT30="","",'Banking Instructions'!BT30),"")</f>
        <v/>
      </c>
      <c r="BN30" s="136"/>
      <c r="BO30" s="210"/>
      <c r="BP30" s="153"/>
      <c r="BQ30" s="153"/>
      <c r="BR30" s="136"/>
      <c r="BS30" s="136"/>
      <c r="BT30" s="136"/>
      <c r="BU30" s="136"/>
      <c r="BV30" s="136" t="str">
        <f t="shared" si="0"/>
        <v/>
      </c>
      <c r="BW30" s="136" t="str">
        <f t="shared" si="1"/>
        <v/>
      </c>
      <c r="BX30" s="210"/>
      <c r="BY30" s="136" t="str">
        <f>IF(OR('Banking Instructions'!H30="Non Staff Traveller",'Banking Instructions'!H30="Employee",'Banking Instructions'!H30="Individual"),IF('Banking Instructions'!CF30="","",'Banking Instructions'!CF30),"")</f>
        <v/>
      </c>
      <c r="BZ30" s="136" t="str">
        <f>IF(OR('Banking Instructions'!H30="Non Staff Traveller",'Banking Instructions'!H30="Employee",'Banking Instructions'!H30="Individual"),IF('Banking Instructions'!CG30="","",'Banking Instructions'!CG30),"")</f>
        <v/>
      </c>
      <c r="CA30" s="136"/>
    </row>
    <row r="31" spans="1:80" s="256" customFormat="1" x14ac:dyDescent="0.2">
      <c r="A31" s="317"/>
      <c r="B31" s="317"/>
      <c r="C31" s="317"/>
      <c r="D31" s="317"/>
      <c r="E31" s="317"/>
      <c r="F31" s="155"/>
      <c r="G31" s="141" t="str">
        <f>IF(OR('Banking Instructions'!H31="Non Staff Traveller",'Banking Instructions'!H31="Employee",'Banking Instructions'!H31="Individual"),'Banking Instructions'!H31,"")</f>
        <v/>
      </c>
      <c r="H31" s="141"/>
      <c r="I31" s="142" t="str">
        <f>IF(OR('Banking Instructions'!H31="Non Staff Traveller",'Banking Instructions'!H31="Employee",'Banking Instructions'!H31="Individual"),IF('Banking Instructions'!J31="","",'Banking Instructions'!J31),"")</f>
        <v/>
      </c>
      <c r="J31" s="143" t="str">
        <f>IF(OR('Banking Instructions'!H31="Non Staff Traveller",'Banking Instructions'!H31="Employee",'Banking Instructions'!H31="Individual"),IF('Banking Instructions'!K31="","",'Banking Instructions'!K31),"")</f>
        <v/>
      </c>
      <c r="K31" s="142" t="str">
        <f>IF(OR('Banking Instructions'!H31="Non Staff Traveller",'Banking Instructions'!H31="Employee",'Banking Instructions'!H31="Individual"),IF('Banking Instructions'!L31="","",'Banking Instructions'!L31),"")</f>
        <v/>
      </c>
      <c r="L31" s="143" t="str">
        <f>IF(OR('Banking Instructions'!H31="Non Staff Traveller",'Banking Instructions'!H31="Employee",'Banking Instructions'!H31="Individual"),IF('Banking Instructions'!Q31="","",'Banking Instructions'!Q31),"")</f>
        <v/>
      </c>
      <c r="M31" s="341"/>
      <c r="N31" s="145" t="str">
        <f>IF(OR('Banking Instructions'!H31="Non Staff Traveller",'Banking Instructions'!H31="Employee",'Banking Instructions'!H31="Individual"),IF('Banking Instructions'!U31="","",'Banking Instructions'!U31),"")</f>
        <v/>
      </c>
      <c r="O31" s="149"/>
      <c r="P31" s="149"/>
      <c r="Q31" s="129" t="str">
        <f>IF(OR('Banking Instructions'!H31="Non Staff Traveller",'Banking Instructions'!H31="Employee",'Banking Instructions'!H31="Individual"),IF('Banking Instructions'!X31="","",'Banking Instructions'!X31),"")</f>
        <v/>
      </c>
      <c r="R31" s="411"/>
      <c r="S31" s="411"/>
      <c r="T31" s="147" t="str">
        <f>IF(OR('Banking Instructions'!H31="Non Staff Traveller",'Banking Instructions'!H31="Employee",'Banking Instructions'!H31="Individual"),IF('Banking Instructions'!AA31="","",'Banking Instructions'!AA31),"")</f>
        <v/>
      </c>
      <c r="U31" s="147" t="str">
        <f>IF(OR('Banking Instructions'!H31="Non Staff Traveller",'Banking Instructions'!H31="Employee",'Banking Instructions'!H31="Individual"),IF('Banking Instructions'!AB31="","",'Banking Instructions'!AB31),"")</f>
        <v/>
      </c>
      <c r="V31" s="143" t="str">
        <f>IF(OR('Banking Instructions'!H31="Non Staff Traveller",'Banking Instructions'!H31="Employee",'Banking Instructions'!H31="Individual"),IF('Banking Instructions'!AC31="","",'Banking Instructions'!AC31),"")</f>
        <v/>
      </c>
      <c r="W31" s="342"/>
      <c r="X31" s="147"/>
      <c r="Y31" s="147"/>
      <c r="Z31" s="147"/>
      <c r="AA31" s="149"/>
      <c r="AB31" s="145" t="str">
        <f>IF(OR('Banking Instructions'!H31="Non Staff Traveller",'Banking Instructions'!H31="Employee",'Banking Instructions'!H31="Individual"),IF('Banking Instructions'!AI31="","",'Banking Instructions'!AI31),"")</f>
        <v/>
      </c>
      <c r="AC31" s="145" t="str">
        <f>IF(OR('Banking Instructions'!H31="Non Staff Traveller",'Banking Instructions'!H31="Employee",'Banking Instructions'!H31="Individual"),IF('Banking Instructions'!AJ31="","",'Banking Instructions'!AJ31),"")</f>
        <v/>
      </c>
      <c r="AD31" s="343" t="str">
        <f>IF(OR('Banking Instructions'!H31="Non Staff Traveller",'Banking Instructions'!H31="Employee",'Banking Instructions'!H31="Individual"),IF('Banking Instructions'!AK31="","",'Banking Instructions'!AK31),"")</f>
        <v/>
      </c>
      <c r="AE31" s="147"/>
      <c r="AF31" s="147" t="str">
        <f>IF(OR('Banking Instructions'!H31="Non Staff Traveller",'Banking Instructions'!H31="Employee",'Banking Instructions'!H31="Individual"),IF('Banking Instructions'!AM31="","",'Banking Instructions'!AM31),"")</f>
        <v/>
      </c>
      <c r="AG31" s="147" t="str">
        <f>IF(OR('Banking Instructions'!H31="Non Staff Traveller",'Banking Instructions'!H31="Employee",'Banking Instructions'!H31="Individual"),IF('Banking Instructions'!AN31="","",'Banking Instructions'!AN31),"")</f>
        <v/>
      </c>
      <c r="AH31" s="147"/>
      <c r="AI31" s="344" t="str">
        <f>IF(OR('Banking Instructions'!H31="Non Staff Traveller",'Banking Instructions'!H31="Employee",'Banking Instructions'!H31="Individual"),IF('Banking Instructions'!AP31="","",'Banking Instructions'!AP31),"")</f>
        <v/>
      </c>
      <c r="AJ31" s="150" t="str">
        <f>IF(OR('Banking Instructions'!H31="Non Staff Traveller",'Banking Instructions'!H31="Employee",'Banking Instructions'!H31="Individual"),IF('Banking Instructions'!AQ31="","",'Banking Instructions'!AQ31),"")</f>
        <v/>
      </c>
      <c r="AK31" s="151" t="str">
        <f>IF(OR('Banking Instructions'!H31="Non Staff Traveller",'Banking Instructions'!H31="Employee",'Banking Instructions'!H31="Individual"),IF('Banking Instructions'!AR31="","",'Banking Instructions'!AR31),"")</f>
        <v/>
      </c>
      <c r="AL31" s="344" t="str">
        <f>IF(OR('Banking Instructions'!H31="Non Staff Traveller",'Banking Instructions'!H31="Employee",'Banking Instructions'!H31="Individual"),IF('Banking Instructions'!AS31="","",'Banking Instructions'!AS31),"")</f>
        <v/>
      </c>
      <c r="AM31" s="152" t="str">
        <f>IF(OR('Banking Instructions'!H31="Non Staff Traveller",'Banking Instructions'!H31="Employee",'Banking Instructions'!H31="Individual"),IF('Banking Instructions'!AT31="","",'Banking Instructions'!AT31),"")</f>
        <v/>
      </c>
      <c r="AN31" s="152" t="str">
        <f>IF(OR('Banking Instructions'!H31="Non Staff Traveller",'Banking Instructions'!H31="Employee",'Banking Instructions'!H31="Individual"),IF('Banking Instructions'!AU31="","",'Banking Instructions'!AU31),"")</f>
        <v/>
      </c>
      <c r="AO31" s="136" t="str">
        <f>IF(OR('Banking Instructions'!H31="Non Staff Traveller",'Banking Instructions'!H31="Employee",'Banking Instructions'!H31="Individual"),IF('Banking Instructions'!AV31="","",'Banking Instructions'!AV31),"")</f>
        <v/>
      </c>
      <c r="AP31" s="210"/>
      <c r="AQ31" s="150" t="str">
        <f t="shared" si="2"/>
        <v/>
      </c>
      <c r="AR31" s="344"/>
      <c r="AS31" s="136" t="str">
        <f>IF(OR('Banking Instructions'!H31="Non Staff Traveller",'Banking Instructions'!H31="Employee",'Banking Instructions'!H31="Individual"),IF('Banking Instructions'!AZ31="","",'Banking Instructions'!AZ31),"")</f>
        <v/>
      </c>
      <c r="AT31" s="152" t="str">
        <f>IF(OR('Banking Instructions'!H31="Non Staff Traveller",'Banking Instructions'!H31="Employee",'Banking Instructions'!H31="Individual"),IF('Banking Instructions'!BA31="","",'Banking Instructions'!BA31),"")</f>
        <v/>
      </c>
      <c r="AU31" s="152" t="str">
        <f>IF(OR('Banking Instructions'!H31="Non Staff Traveller",'Banking Instructions'!H31="Employee",'Banking Instructions'!H31="Individual"),IF('Banking Instructions'!BB31="","",'Banking Instructions'!BB31),"")</f>
        <v/>
      </c>
      <c r="AV31" s="210"/>
      <c r="AW31" s="136" t="str">
        <f>IF(OR('Banking Instructions'!H31="Non Staff Traveller",'Banking Instructions'!H31="Employee",'Banking Instructions'!H31="Individual"),IF('Banking Instructions'!BD31="","",'Banking Instructions'!BD31),"")</f>
        <v/>
      </c>
      <c r="AX31" s="136" t="str">
        <f>IF(OR('Banking Instructions'!H31="Non Staff Traveller",'Banking Instructions'!H31="Employee",'Banking Instructions'!H31="Individual"),IF('Banking Instructions'!BE31="","",'Banking Instructions'!BE31),"")</f>
        <v/>
      </c>
      <c r="AY31" s="152" t="str">
        <f>IF(OR('Banking Instructions'!H31="Non Staff Traveller",'Banking Instructions'!H31="Employee",'Banking Instructions'!H31="Individual"),IF('Banking Instructions'!BF31="","",'Banking Instructions'!BF31),"")</f>
        <v/>
      </c>
      <c r="AZ31" s="152" t="str">
        <f>IF(OR('Banking Instructions'!H31="Non Staff Traveller",'Banking Instructions'!H31="Employee",'Banking Instructions'!H31="Individual"),IF('Banking Instructions'!BG31="","",'Banking Instructions'!BG31),"")</f>
        <v/>
      </c>
      <c r="BA31" s="152" t="str">
        <f>IF(OR('Banking Instructions'!H31="Non Staff Traveller",'Banking Instructions'!H31="Employee",'Banking Instructions'!H31="Individual"),IF('Banking Instructions'!BH31="","",'Banking Instructions'!BH31),"")</f>
        <v/>
      </c>
      <c r="BB31" s="152" t="str">
        <f>IF(OR('Banking Instructions'!H31="Non Staff Traveller",'Banking Instructions'!H31="Employee",'Banking Instructions'!H31="Individual"),IF('Banking Instructions'!BI31="","",'Banking Instructions'!BI31),"")</f>
        <v/>
      </c>
      <c r="BC31" s="152" t="str">
        <f>IF(OR('Banking Instructions'!H31="Non Staff Traveller",'Banking Instructions'!H31="Employee",'Banking Instructions'!H31="Individual"),IF('Banking Instructions'!BJ31="","",'Banking Instructions'!BJ31),"")</f>
        <v/>
      </c>
      <c r="BD31" s="136" t="str">
        <f>IF(OR('Banking Instructions'!H31="Non Staff Traveller",'Banking Instructions'!H31="Employee",'Banking Instructions'!H31="Individual"),IF('Banking Instructions'!BK31="","",'Banking Instructions'!BK31),"")</f>
        <v/>
      </c>
      <c r="BE31" s="152" t="str">
        <f>IF(OR('Banking Instructions'!H31="Non Staff Traveller",'Banking Instructions'!H31="Employee",'Banking Instructions'!H31="Individual"),IF('Banking Instructions'!BL31="","",'Banking Instructions'!BL31),"")</f>
        <v/>
      </c>
      <c r="BF31" s="136" t="str">
        <f>IF(OR('Banking Instructions'!H31="Non Staff Traveller",'Banking Instructions'!H31="Employee",'Banking Instructions'!H31="Individual"),IF('Banking Instructions'!BM31="","",'Banking Instructions'!BM31),"")</f>
        <v/>
      </c>
      <c r="BG31" s="136" t="str">
        <f>IF(OR('Banking Instructions'!H31="Non Staff Traveller",'Banking Instructions'!H31="Employee",'Banking Instructions'!H31="Individual"),IF('Banking Instructions'!BN31="","",'Banking Instructions'!BN31),"")</f>
        <v/>
      </c>
      <c r="BH31" s="136" t="str">
        <f>IF(OR('Banking Instructions'!H31="Non Staff Traveller",'Banking Instructions'!H31="Employee",'Banking Instructions'!H31="Individual"),IF('Banking Instructions'!BO31="","",'Banking Instructions'!BO31),"")</f>
        <v/>
      </c>
      <c r="BI31" s="136" t="str">
        <f>IF(OR('Banking Instructions'!H31="Non Staff Traveller",'Banking Instructions'!H31="Employee",'Banking Instructions'!H31="Individual"),IF('Banking Instructions'!BP31="","",'Banking Instructions'!BP31),"")</f>
        <v/>
      </c>
      <c r="BJ31" s="136" t="str">
        <f>IF(OR('Banking Instructions'!H31="Non Staff Traveller",'Banking Instructions'!H31="Employee",'Banking Instructions'!H31="Individual"),IF('Banking Instructions'!BQ31="","",'Banking Instructions'!BQ31),"")</f>
        <v/>
      </c>
      <c r="BK31" s="136" t="str">
        <f>IF(OR('Banking Instructions'!H31="Non Staff Traveller",'Banking Instructions'!H31="Employee",'Banking Instructions'!H31="Individual"),IF('Banking Instructions'!BR31="","",'Banking Instructions'!BR31),"")</f>
        <v/>
      </c>
      <c r="BL31" s="136" t="str">
        <f>IF(OR('Banking Instructions'!H31="Non Staff Traveller",'Banking Instructions'!H31="Employee",'Banking Instructions'!H31="Individual"),IF('Banking Instructions'!BS31="","",'Banking Instructions'!BS31),"")</f>
        <v/>
      </c>
      <c r="BM31" s="136" t="str">
        <f>IF(OR('Banking Instructions'!H31="Non Staff Traveller",'Banking Instructions'!H31="Employee",'Banking Instructions'!H31="Individual"),IF('Banking Instructions'!BT31="","",'Banking Instructions'!BT31),"")</f>
        <v/>
      </c>
      <c r="BN31" s="136"/>
      <c r="BO31" s="210"/>
      <c r="BP31" s="153"/>
      <c r="BQ31" s="153"/>
      <c r="BR31" s="136"/>
      <c r="BS31" s="136"/>
      <c r="BT31" s="136"/>
      <c r="BU31" s="136"/>
      <c r="BV31" s="136" t="str">
        <f t="shared" si="0"/>
        <v/>
      </c>
      <c r="BW31" s="136" t="str">
        <f t="shared" si="1"/>
        <v/>
      </c>
      <c r="BX31" s="210"/>
      <c r="BY31" s="136" t="str">
        <f>IF(OR('Banking Instructions'!H31="Non Staff Traveller",'Banking Instructions'!H31="Employee",'Banking Instructions'!H31="Individual"),IF('Banking Instructions'!CF31="","",'Banking Instructions'!CF31),"")</f>
        <v/>
      </c>
      <c r="BZ31" s="136" t="str">
        <f>IF(OR('Banking Instructions'!H31="Non Staff Traveller",'Banking Instructions'!H31="Employee",'Banking Instructions'!H31="Individual"),IF('Banking Instructions'!CG31="","",'Banking Instructions'!CG31),"")</f>
        <v/>
      </c>
      <c r="CA31" s="136"/>
    </row>
    <row r="32" spans="1:80" s="256" customFormat="1" x14ac:dyDescent="0.2">
      <c r="A32" s="317"/>
      <c r="B32" s="317"/>
      <c r="C32" s="317"/>
      <c r="D32" s="317"/>
      <c r="E32" s="317"/>
      <c r="F32" s="155"/>
      <c r="G32" s="141" t="str">
        <f>IF(OR('Banking Instructions'!H32="Non Staff Traveller",'Banking Instructions'!H32="Employee",'Banking Instructions'!H32="Individual"),'Banking Instructions'!H32,"")</f>
        <v/>
      </c>
      <c r="H32" s="141"/>
      <c r="I32" s="142" t="str">
        <f>IF(OR('Banking Instructions'!H32="Non Staff Traveller",'Banking Instructions'!H32="Employee",'Banking Instructions'!H32="Individual"),IF('Banking Instructions'!J32="","",'Banking Instructions'!J32),"")</f>
        <v/>
      </c>
      <c r="J32" s="143" t="str">
        <f>IF(OR('Banking Instructions'!H32="Non Staff Traveller",'Banking Instructions'!H32="Employee",'Banking Instructions'!H32="Individual"),IF('Banking Instructions'!K32="","",'Banking Instructions'!K32),"")</f>
        <v/>
      </c>
      <c r="K32" s="142" t="str">
        <f>IF(OR('Banking Instructions'!H32="Non Staff Traveller",'Banking Instructions'!H32="Employee",'Banking Instructions'!H32="Individual"),IF('Banking Instructions'!L32="","",'Banking Instructions'!L32),"")</f>
        <v/>
      </c>
      <c r="L32" s="143" t="str">
        <f>IF(OR('Banking Instructions'!H32="Non Staff Traveller",'Banking Instructions'!H32="Employee",'Banking Instructions'!H32="Individual"),IF('Banking Instructions'!Q32="","",'Banking Instructions'!Q32),"")</f>
        <v/>
      </c>
      <c r="M32" s="341"/>
      <c r="N32" s="145" t="str">
        <f>IF(OR('Banking Instructions'!H32="Non Staff Traveller",'Banking Instructions'!H32="Employee",'Banking Instructions'!H32="Individual"),IF('Banking Instructions'!U32="","",'Banking Instructions'!U32),"")</f>
        <v/>
      </c>
      <c r="O32" s="149"/>
      <c r="P32" s="149"/>
      <c r="Q32" s="129" t="str">
        <f>IF(OR('Banking Instructions'!H32="Non Staff Traveller",'Banking Instructions'!H32="Employee",'Banking Instructions'!H32="Individual"),IF('Banking Instructions'!X32="","",'Banking Instructions'!X32),"")</f>
        <v/>
      </c>
      <c r="R32" s="411"/>
      <c r="S32" s="411"/>
      <c r="T32" s="147" t="str">
        <f>IF(OR('Banking Instructions'!H32="Non Staff Traveller",'Banking Instructions'!H32="Employee",'Banking Instructions'!H32="Individual"),IF('Banking Instructions'!AA32="","",'Banking Instructions'!AA32),"")</f>
        <v/>
      </c>
      <c r="U32" s="147" t="str">
        <f>IF(OR('Banking Instructions'!H32="Non Staff Traveller",'Banking Instructions'!H32="Employee",'Banking Instructions'!H32="Individual"),IF('Banking Instructions'!AB32="","",'Banking Instructions'!AB32),"")</f>
        <v/>
      </c>
      <c r="V32" s="143" t="str">
        <f>IF(OR('Banking Instructions'!H32="Non Staff Traveller",'Banking Instructions'!H32="Employee",'Banking Instructions'!H32="Individual"),IF('Banking Instructions'!AC32="","",'Banking Instructions'!AC32),"")</f>
        <v/>
      </c>
      <c r="W32" s="342"/>
      <c r="X32" s="147"/>
      <c r="Y32" s="147"/>
      <c r="Z32" s="147"/>
      <c r="AA32" s="149"/>
      <c r="AB32" s="145" t="str">
        <f>IF(OR('Banking Instructions'!H32="Non Staff Traveller",'Banking Instructions'!H32="Employee",'Banking Instructions'!H32="Individual"),IF('Banking Instructions'!AI32="","",'Banking Instructions'!AI32),"")</f>
        <v/>
      </c>
      <c r="AC32" s="145" t="str">
        <f>IF(OR('Banking Instructions'!H32="Non Staff Traveller",'Banking Instructions'!H32="Employee",'Banking Instructions'!H32="Individual"),IF('Banking Instructions'!AJ32="","",'Banking Instructions'!AJ32),"")</f>
        <v/>
      </c>
      <c r="AD32" s="343" t="str">
        <f>IF(OR('Banking Instructions'!H32="Non Staff Traveller",'Banking Instructions'!H32="Employee",'Banking Instructions'!H32="Individual"),IF('Banking Instructions'!AK32="","",'Banking Instructions'!AK32),"")</f>
        <v/>
      </c>
      <c r="AE32" s="147"/>
      <c r="AF32" s="147" t="str">
        <f>IF(OR('Banking Instructions'!H32="Non Staff Traveller",'Banking Instructions'!H32="Employee",'Banking Instructions'!H32="Individual"),IF('Banking Instructions'!AM32="","",'Banking Instructions'!AM32),"")</f>
        <v/>
      </c>
      <c r="AG32" s="147" t="str">
        <f>IF(OR('Banking Instructions'!H32="Non Staff Traveller",'Banking Instructions'!H32="Employee",'Banking Instructions'!H32="Individual"),IF('Banking Instructions'!AN32="","",'Banking Instructions'!AN32),"")</f>
        <v/>
      </c>
      <c r="AH32" s="147"/>
      <c r="AI32" s="344" t="str">
        <f>IF(OR('Banking Instructions'!H32="Non Staff Traveller",'Banking Instructions'!H32="Employee",'Banking Instructions'!H32="Individual"),IF('Banking Instructions'!AP32="","",'Banking Instructions'!AP32),"")</f>
        <v/>
      </c>
      <c r="AJ32" s="150" t="str">
        <f>IF(OR('Banking Instructions'!H32="Non Staff Traveller",'Banking Instructions'!H32="Employee",'Banking Instructions'!H32="Individual"),IF('Banking Instructions'!AQ32="","",'Banking Instructions'!AQ32),"")</f>
        <v/>
      </c>
      <c r="AK32" s="151" t="str">
        <f>IF(OR('Banking Instructions'!H32="Non Staff Traveller",'Banking Instructions'!H32="Employee",'Banking Instructions'!H32="Individual"),IF('Banking Instructions'!AR32="","",'Banking Instructions'!AR32),"")</f>
        <v/>
      </c>
      <c r="AL32" s="344" t="str">
        <f>IF(OR('Banking Instructions'!H32="Non Staff Traveller",'Banking Instructions'!H32="Employee",'Banking Instructions'!H32="Individual"),IF('Banking Instructions'!AS32="","",'Banking Instructions'!AS32),"")</f>
        <v/>
      </c>
      <c r="AM32" s="152" t="str">
        <f>IF(OR('Banking Instructions'!H32="Non Staff Traveller",'Banking Instructions'!H32="Employee",'Banking Instructions'!H32="Individual"),IF('Banking Instructions'!AT32="","",'Banking Instructions'!AT32),"")</f>
        <v/>
      </c>
      <c r="AN32" s="152" t="str">
        <f>IF(OR('Banking Instructions'!H32="Non Staff Traveller",'Banking Instructions'!H32="Employee",'Banking Instructions'!H32="Individual"),IF('Banking Instructions'!AU32="","",'Banking Instructions'!AU32),"")</f>
        <v/>
      </c>
      <c r="AO32" s="136" t="str">
        <f>IF(OR('Banking Instructions'!H32="Non Staff Traveller",'Banking Instructions'!H32="Employee",'Banking Instructions'!H32="Individual"),IF('Banking Instructions'!AV32="","",'Banking Instructions'!AV32),"")</f>
        <v/>
      </c>
      <c r="AP32" s="210"/>
      <c r="AQ32" s="150" t="str">
        <f t="shared" si="2"/>
        <v/>
      </c>
      <c r="AR32" s="344"/>
      <c r="AS32" s="136" t="str">
        <f>IF(OR('Banking Instructions'!H32="Non Staff Traveller",'Banking Instructions'!H32="Employee",'Banking Instructions'!H32="Individual"),IF('Banking Instructions'!AZ32="","",'Banking Instructions'!AZ32),"")</f>
        <v/>
      </c>
      <c r="AT32" s="152" t="str">
        <f>IF(OR('Banking Instructions'!H32="Non Staff Traveller",'Banking Instructions'!H32="Employee",'Banking Instructions'!H32="Individual"),IF('Banking Instructions'!BA32="","",'Banking Instructions'!BA32),"")</f>
        <v/>
      </c>
      <c r="AU32" s="152" t="str">
        <f>IF(OR('Banking Instructions'!H32="Non Staff Traveller",'Banking Instructions'!H32="Employee",'Banking Instructions'!H32="Individual"),IF('Banking Instructions'!BB32="","",'Banking Instructions'!BB32),"")</f>
        <v/>
      </c>
      <c r="AV32" s="210"/>
      <c r="AW32" s="136" t="str">
        <f>IF(OR('Banking Instructions'!H32="Non Staff Traveller",'Banking Instructions'!H32="Employee",'Banking Instructions'!H32="Individual"),IF('Banking Instructions'!BD32="","",'Banking Instructions'!BD32),"")</f>
        <v/>
      </c>
      <c r="AX32" s="136" t="str">
        <f>IF(OR('Banking Instructions'!H32="Non Staff Traveller",'Banking Instructions'!H32="Employee",'Banking Instructions'!H32="Individual"),IF('Banking Instructions'!BE32="","",'Banking Instructions'!BE32),"")</f>
        <v/>
      </c>
      <c r="AY32" s="152" t="str">
        <f>IF(OR('Banking Instructions'!H32="Non Staff Traveller",'Banking Instructions'!H32="Employee",'Banking Instructions'!H32="Individual"),IF('Banking Instructions'!BF32="","",'Banking Instructions'!BF32),"")</f>
        <v/>
      </c>
      <c r="AZ32" s="152" t="str">
        <f>IF(OR('Banking Instructions'!H32="Non Staff Traveller",'Banking Instructions'!H32="Employee",'Banking Instructions'!H32="Individual"),IF('Banking Instructions'!BG32="","",'Banking Instructions'!BG32),"")</f>
        <v/>
      </c>
      <c r="BA32" s="152" t="str">
        <f>IF(OR('Banking Instructions'!H32="Non Staff Traveller",'Banking Instructions'!H32="Employee",'Banking Instructions'!H32="Individual"),IF('Banking Instructions'!BH32="","",'Banking Instructions'!BH32),"")</f>
        <v/>
      </c>
      <c r="BB32" s="152" t="str">
        <f>IF(OR('Banking Instructions'!H32="Non Staff Traveller",'Banking Instructions'!H32="Employee",'Banking Instructions'!H32="Individual"),IF('Banking Instructions'!BI32="","",'Banking Instructions'!BI32),"")</f>
        <v/>
      </c>
      <c r="BC32" s="152" t="str">
        <f>IF(OR('Banking Instructions'!H32="Non Staff Traveller",'Banking Instructions'!H32="Employee",'Banking Instructions'!H32="Individual"),IF('Banking Instructions'!BJ32="","",'Banking Instructions'!BJ32),"")</f>
        <v/>
      </c>
      <c r="BD32" s="136" t="str">
        <f>IF(OR('Banking Instructions'!H32="Non Staff Traveller",'Banking Instructions'!H32="Employee",'Banking Instructions'!H32="Individual"),IF('Banking Instructions'!BK32="","",'Banking Instructions'!BK32),"")</f>
        <v/>
      </c>
      <c r="BE32" s="152" t="str">
        <f>IF(OR('Banking Instructions'!H32="Non Staff Traveller",'Banking Instructions'!H32="Employee",'Banking Instructions'!H32="Individual"),IF('Banking Instructions'!BL32="","",'Banking Instructions'!BL32),"")</f>
        <v/>
      </c>
      <c r="BF32" s="136" t="str">
        <f>IF(OR('Banking Instructions'!H32="Non Staff Traveller",'Banking Instructions'!H32="Employee",'Banking Instructions'!H32="Individual"),IF('Banking Instructions'!BM32="","",'Banking Instructions'!BM32),"")</f>
        <v/>
      </c>
      <c r="BG32" s="136" t="str">
        <f>IF(OR('Banking Instructions'!H32="Non Staff Traveller",'Banking Instructions'!H32="Employee",'Banking Instructions'!H32="Individual"),IF('Banking Instructions'!BN32="","",'Banking Instructions'!BN32),"")</f>
        <v/>
      </c>
      <c r="BH32" s="136" t="str">
        <f>IF(OR('Banking Instructions'!H32="Non Staff Traveller",'Banking Instructions'!H32="Employee",'Banking Instructions'!H32="Individual"),IF('Banking Instructions'!BO32="","",'Banking Instructions'!BO32),"")</f>
        <v/>
      </c>
      <c r="BI32" s="136" t="str">
        <f>IF(OR('Banking Instructions'!H32="Non Staff Traveller",'Banking Instructions'!H32="Employee",'Banking Instructions'!H32="Individual"),IF('Banking Instructions'!BP32="","",'Banking Instructions'!BP32),"")</f>
        <v/>
      </c>
      <c r="BJ32" s="136" t="str">
        <f>IF(OR('Banking Instructions'!H32="Non Staff Traveller",'Banking Instructions'!H32="Employee",'Banking Instructions'!H32="Individual"),IF('Banking Instructions'!BQ32="","",'Banking Instructions'!BQ32),"")</f>
        <v/>
      </c>
      <c r="BK32" s="136" t="str">
        <f>IF(OR('Banking Instructions'!H32="Non Staff Traveller",'Banking Instructions'!H32="Employee",'Banking Instructions'!H32="Individual"),IF('Banking Instructions'!BR32="","",'Banking Instructions'!BR32),"")</f>
        <v/>
      </c>
      <c r="BL32" s="136" t="str">
        <f>IF(OR('Banking Instructions'!H32="Non Staff Traveller",'Banking Instructions'!H32="Employee",'Banking Instructions'!H32="Individual"),IF('Banking Instructions'!BS32="","",'Banking Instructions'!BS32),"")</f>
        <v/>
      </c>
      <c r="BM32" s="136" t="str">
        <f>IF(OR('Banking Instructions'!H32="Non Staff Traveller",'Banking Instructions'!H32="Employee",'Banking Instructions'!H32="Individual"),IF('Banking Instructions'!BT32="","",'Banking Instructions'!BT32),"")</f>
        <v/>
      </c>
      <c r="BN32" s="136"/>
      <c r="BO32" s="210"/>
      <c r="BP32" s="153"/>
      <c r="BQ32" s="153"/>
      <c r="BR32" s="136"/>
      <c r="BS32" s="136"/>
      <c r="BT32" s="136"/>
      <c r="BU32" s="136"/>
      <c r="BV32" s="136" t="str">
        <f t="shared" si="0"/>
        <v/>
      </c>
      <c r="BW32" s="136" t="str">
        <f t="shared" si="1"/>
        <v/>
      </c>
      <c r="BX32" s="210"/>
      <c r="BY32" s="136" t="str">
        <f>IF(OR('Banking Instructions'!H32="Non Staff Traveller",'Banking Instructions'!H32="Employee",'Banking Instructions'!H32="Individual"),IF('Banking Instructions'!CF32="","",'Banking Instructions'!CF32),"")</f>
        <v/>
      </c>
      <c r="BZ32" s="136" t="str">
        <f>IF(OR('Banking Instructions'!H32="Non Staff Traveller",'Banking Instructions'!H32="Employee",'Banking Instructions'!H32="Individual"),IF('Banking Instructions'!CG32="","",'Banking Instructions'!CG32),"")</f>
        <v/>
      </c>
      <c r="CA32" s="136"/>
    </row>
    <row r="33" spans="1:79" s="256" customFormat="1" x14ac:dyDescent="0.2">
      <c r="A33" s="317"/>
      <c r="B33" s="317"/>
      <c r="C33" s="317"/>
      <c r="D33" s="317"/>
      <c r="E33" s="317"/>
      <c r="F33" s="155"/>
      <c r="G33" s="141" t="str">
        <f>IF(OR('Banking Instructions'!H33="Non Staff Traveller",'Banking Instructions'!H33="Employee",'Banking Instructions'!H33="Individual"),'Banking Instructions'!H33,"")</f>
        <v/>
      </c>
      <c r="H33" s="141"/>
      <c r="I33" s="142" t="str">
        <f>IF(OR('Banking Instructions'!H33="Non Staff Traveller",'Banking Instructions'!H33="Employee",'Banking Instructions'!H33="Individual"),IF('Banking Instructions'!J33="","",'Banking Instructions'!J33),"")</f>
        <v/>
      </c>
      <c r="J33" s="143" t="str">
        <f>IF(OR('Banking Instructions'!H33="Non Staff Traveller",'Banking Instructions'!H33="Employee",'Banking Instructions'!H33="Individual"),IF('Banking Instructions'!K33="","",'Banking Instructions'!K33),"")</f>
        <v/>
      </c>
      <c r="K33" s="142" t="str">
        <f>IF(OR('Banking Instructions'!H33="Non Staff Traveller",'Banking Instructions'!H33="Employee",'Banking Instructions'!H33="Individual"),IF('Banking Instructions'!L33="","",'Banking Instructions'!L33),"")</f>
        <v/>
      </c>
      <c r="L33" s="143" t="str">
        <f>IF(OR('Banking Instructions'!H33="Non Staff Traveller",'Banking Instructions'!H33="Employee",'Banking Instructions'!H33="Individual"),IF('Banking Instructions'!Q33="","",'Banking Instructions'!Q33),"")</f>
        <v/>
      </c>
      <c r="M33" s="341"/>
      <c r="N33" s="145" t="str">
        <f>IF(OR('Banking Instructions'!H33="Non Staff Traveller",'Banking Instructions'!H33="Employee",'Banking Instructions'!H33="Individual"),IF('Banking Instructions'!U33="","",'Banking Instructions'!U33),"")</f>
        <v/>
      </c>
      <c r="O33" s="149"/>
      <c r="P33" s="149"/>
      <c r="Q33" s="129" t="str">
        <f>IF(OR('Banking Instructions'!H33="Non Staff Traveller",'Banking Instructions'!H33="Employee",'Banking Instructions'!H33="Individual"),IF('Banking Instructions'!X33="","",'Banking Instructions'!X33),"")</f>
        <v/>
      </c>
      <c r="R33" s="411"/>
      <c r="S33" s="411"/>
      <c r="T33" s="147" t="str">
        <f>IF(OR('Banking Instructions'!H33="Non Staff Traveller",'Banking Instructions'!H33="Employee",'Banking Instructions'!H33="Individual"),IF('Banking Instructions'!AA33="","",'Banking Instructions'!AA33),"")</f>
        <v/>
      </c>
      <c r="U33" s="147" t="str">
        <f>IF(OR('Banking Instructions'!H33="Non Staff Traveller",'Banking Instructions'!H33="Employee",'Banking Instructions'!H33="Individual"),IF('Banking Instructions'!AB33="","",'Banking Instructions'!AB33),"")</f>
        <v/>
      </c>
      <c r="V33" s="143" t="str">
        <f>IF(OR('Banking Instructions'!H33="Non Staff Traveller",'Banking Instructions'!H33="Employee",'Banking Instructions'!H33="Individual"),IF('Banking Instructions'!AC33="","",'Banking Instructions'!AC33),"")</f>
        <v/>
      </c>
      <c r="W33" s="342"/>
      <c r="X33" s="147"/>
      <c r="Y33" s="147"/>
      <c r="Z33" s="147"/>
      <c r="AA33" s="149"/>
      <c r="AB33" s="145" t="str">
        <f>IF(OR('Banking Instructions'!H33="Non Staff Traveller",'Banking Instructions'!H33="Employee",'Banking Instructions'!H33="Individual"),IF('Banking Instructions'!AI33="","",'Banking Instructions'!AI33),"")</f>
        <v/>
      </c>
      <c r="AC33" s="145" t="str">
        <f>IF(OR('Banking Instructions'!H33="Non Staff Traveller",'Banking Instructions'!H33="Employee",'Banking Instructions'!H33="Individual"),IF('Banking Instructions'!AJ33="","",'Banking Instructions'!AJ33),"")</f>
        <v/>
      </c>
      <c r="AD33" s="343" t="str">
        <f>IF(OR('Banking Instructions'!H33="Non Staff Traveller",'Banking Instructions'!H33="Employee",'Banking Instructions'!H33="Individual"),IF('Banking Instructions'!AK33="","",'Banking Instructions'!AK33),"")</f>
        <v/>
      </c>
      <c r="AE33" s="147"/>
      <c r="AF33" s="147" t="str">
        <f>IF(OR('Banking Instructions'!H33="Non Staff Traveller",'Banking Instructions'!H33="Employee",'Banking Instructions'!H33="Individual"),IF('Banking Instructions'!AM33="","",'Banking Instructions'!AM33),"")</f>
        <v/>
      </c>
      <c r="AG33" s="147" t="str">
        <f>IF(OR('Banking Instructions'!H33="Non Staff Traveller",'Banking Instructions'!H33="Employee",'Banking Instructions'!H33="Individual"),IF('Banking Instructions'!AN33="","",'Banking Instructions'!AN33),"")</f>
        <v/>
      </c>
      <c r="AH33" s="147"/>
      <c r="AI33" s="344" t="str">
        <f>IF(OR('Banking Instructions'!H33="Non Staff Traveller",'Banking Instructions'!H33="Employee",'Banking Instructions'!H33="Individual"),IF('Banking Instructions'!AP33="","",'Banking Instructions'!AP33),"")</f>
        <v/>
      </c>
      <c r="AJ33" s="150" t="str">
        <f>IF(OR('Banking Instructions'!H33="Non Staff Traveller",'Banking Instructions'!H33="Employee",'Banking Instructions'!H33="Individual"),IF('Banking Instructions'!AQ33="","",'Banking Instructions'!AQ33),"")</f>
        <v/>
      </c>
      <c r="AK33" s="151" t="str">
        <f>IF(OR('Banking Instructions'!H33="Non Staff Traveller",'Banking Instructions'!H33="Employee",'Banking Instructions'!H33="Individual"),IF('Banking Instructions'!AR33="","",'Banking Instructions'!AR33),"")</f>
        <v/>
      </c>
      <c r="AL33" s="344" t="str">
        <f>IF(OR('Banking Instructions'!H33="Non Staff Traveller",'Banking Instructions'!H33="Employee",'Banking Instructions'!H33="Individual"),IF('Banking Instructions'!AS33="","",'Banking Instructions'!AS33),"")</f>
        <v/>
      </c>
      <c r="AM33" s="152" t="str">
        <f>IF(OR('Banking Instructions'!H33="Non Staff Traveller",'Banking Instructions'!H33="Employee",'Banking Instructions'!H33="Individual"),IF('Banking Instructions'!AT33="","",'Banking Instructions'!AT33),"")</f>
        <v/>
      </c>
      <c r="AN33" s="152" t="str">
        <f>IF(OR('Banking Instructions'!H33="Non Staff Traveller",'Banking Instructions'!H33="Employee",'Banking Instructions'!H33="Individual"),IF('Banking Instructions'!AU33="","",'Banking Instructions'!AU33),"")</f>
        <v/>
      </c>
      <c r="AO33" s="136" t="str">
        <f>IF(OR('Banking Instructions'!H33="Non Staff Traveller",'Banking Instructions'!H33="Employee",'Banking Instructions'!H33="Individual"),IF('Banking Instructions'!AV33="","",'Banking Instructions'!AV33),"")</f>
        <v/>
      </c>
      <c r="AP33" s="210"/>
      <c r="AQ33" s="150" t="str">
        <f t="shared" si="2"/>
        <v/>
      </c>
      <c r="AR33" s="344"/>
      <c r="AS33" s="136" t="str">
        <f>IF(OR('Banking Instructions'!H33="Non Staff Traveller",'Banking Instructions'!H33="Employee",'Banking Instructions'!H33="Individual"),IF('Banking Instructions'!AZ33="","",'Banking Instructions'!AZ33),"")</f>
        <v/>
      </c>
      <c r="AT33" s="152" t="str">
        <f>IF(OR('Banking Instructions'!H33="Non Staff Traveller",'Banking Instructions'!H33="Employee",'Banking Instructions'!H33="Individual"),IF('Banking Instructions'!BA33="","",'Banking Instructions'!BA33),"")</f>
        <v/>
      </c>
      <c r="AU33" s="152" t="str">
        <f>IF(OR('Banking Instructions'!H33="Non Staff Traveller",'Banking Instructions'!H33="Employee",'Banking Instructions'!H33="Individual"),IF('Banking Instructions'!BB33="","",'Banking Instructions'!BB33),"")</f>
        <v/>
      </c>
      <c r="AV33" s="210"/>
      <c r="AW33" s="136" t="str">
        <f>IF(OR('Banking Instructions'!H33="Non Staff Traveller",'Banking Instructions'!H33="Employee",'Banking Instructions'!H33="Individual"),IF('Banking Instructions'!BD33="","",'Banking Instructions'!BD33),"")</f>
        <v/>
      </c>
      <c r="AX33" s="136" t="str">
        <f>IF(OR('Banking Instructions'!H33="Non Staff Traveller",'Banking Instructions'!H33="Employee",'Banking Instructions'!H33="Individual"),IF('Banking Instructions'!BE33="","",'Banking Instructions'!BE33),"")</f>
        <v/>
      </c>
      <c r="AY33" s="152" t="str">
        <f>IF(OR('Banking Instructions'!H33="Non Staff Traveller",'Banking Instructions'!H33="Employee",'Banking Instructions'!H33="Individual"),IF('Banking Instructions'!BF33="","",'Banking Instructions'!BF33),"")</f>
        <v/>
      </c>
      <c r="AZ33" s="152" t="str">
        <f>IF(OR('Banking Instructions'!H33="Non Staff Traveller",'Banking Instructions'!H33="Employee",'Banking Instructions'!H33="Individual"),IF('Banking Instructions'!BG33="","",'Banking Instructions'!BG33),"")</f>
        <v/>
      </c>
      <c r="BA33" s="152" t="str">
        <f>IF(OR('Banking Instructions'!H33="Non Staff Traveller",'Banking Instructions'!H33="Employee",'Banking Instructions'!H33="Individual"),IF('Banking Instructions'!BH33="","",'Banking Instructions'!BH33),"")</f>
        <v/>
      </c>
      <c r="BB33" s="152" t="str">
        <f>IF(OR('Banking Instructions'!H33="Non Staff Traveller",'Banking Instructions'!H33="Employee",'Banking Instructions'!H33="Individual"),IF('Banking Instructions'!BI33="","",'Banking Instructions'!BI33),"")</f>
        <v/>
      </c>
      <c r="BC33" s="152" t="str">
        <f>IF(OR('Banking Instructions'!H33="Non Staff Traveller",'Banking Instructions'!H33="Employee",'Banking Instructions'!H33="Individual"),IF('Banking Instructions'!BJ33="","",'Banking Instructions'!BJ33),"")</f>
        <v/>
      </c>
      <c r="BD33" s="136" t="str">
        <f>IF(OR('Banking Instructions'!H33="Non Staff Traveller",'Banking Instructions'!H33="Employee",'Banking Instructions'!H33="Individual"),IF('Banking Instructions'!BK33="","",'Banking Instructions'!BK33),"")</f>
        <v/>
      </c>
      <c r="BE33" s="152" t="str">
        <f>IF(OR('Banking Instructions'!H33="Non Staff Traveller",'Banking Instructions'!H33="Employee",'Banking Instructions'!H33="Individual"),IF('Banking Instructions'!BL33="","",'Banking Instructions'!BL33),"")</f>
        <v/>
      </c>
      <c r="BF33" s="136" t="str">
        <f>IF(OR('Banking Instructions'!H33="Non Staff Traveller",'Banking Instructions'!H33="Employee",'Banking Instructions'!H33="Individual"),IF('Banking Instructions'!BM33="","",'Banking Instructions'!BM33),"")</f>
        <v/>
      </c>
      <c r="BG33" s="136" t="str">
        <f>IF(OR('Banking Instructions'!H33="Non Staff Traveller",'Banking Instructions'!H33="Employee",'Banking Instructions'!H33="Individual"),IF('Banking Instructions'!BN33="","",'Banking Instructions'!BN33),"")</f>
        <v/>
      </c>
      <c r="BH33" s="136" t="str">
        <f>IF(OR('Banking Instructions'!H33="Non Staff Traveller",'Banking Instructions'!H33="Employee",'Banking Instructions'!H33="Individual"),IF('Banking Instructions'!BO33="","",'Banking Instructions'!BO33),"")</f>
        <v/>
      </c>
      <c r="BI33" s="136" t="str">
        <f>IF(OR('Banking Instructions'!H33="Non Staff Traveller",'Banking Instructions'!H33="Employee",'Banking Instructions'!H33="Individual"),IF('Banking Instructions'!BP33="","",'Banking Instructions'!BP33),"")</f>
        <v/>
      </c>
      <c r="BJ33" s="136" t="str">
        <f>IF(OR('Banking Instructions'!H33="Non Staff Traveller",'Banking Instructions'!H33="Employee",'Banking Instructions'!H33="Individual"),IF('Banking Instructions'!BQ33="","",'Banking Instructions'!BQ33),"")</f>
        <v/>
      </c>
      <c r="BK33" s="136" t="str">
        <f>IF(OR('Banking Instructions'!H33="Non Staff Traveller",'Banking Instructions'!H33="Employee",'Banking Instructions'!H33="Individual"),IF('Banking Instructions'!BR33="","",'Banking Instructions'!BR33),"")</f>
        <v/>
      </c>
      <c r="BL33" s="136" t="str">
        <f>IF(OR('Banking Instructions'!H33="Non Staff Traveller",'Banking Instructions'!H33="Employee",'Banking Instructions'!H33="Individual"),IF('Banking Instructions'!BS33="","",'Banking Instructions'!BS33),"")</f>
        <v/>
      </c>
      <c r="BM33" s="136" t="str">
        <f>IF(OR('Banking Instructions'!H33="Non Staff Traveller",'Banking Instructions'!H33="Employee",'Banking Instructions'!H33="Individual"),IF('Banking Instructions'!BT33="","",'Banking Instructions'!BT33),"")</f>
        <v/>
      </c>
      <c r="BN33" s="136"/>
      <c r="BO33" s="210"/>
      <c r="BP33" s="153"/>
      <c r="BQ33" s="153"/>
      <c r="BR33" s="136"/>
      <c r="BS33" s="136"/>
      <c r="BT33" s="136"/>
      <c r="BU33" s="136"/>
      <c r="BV33" s="136" t="str">
        <f t="shared" si="0"/>
        <v/>
      </c>
      <c r="BW33" s="136" t="str">
        <f t="shared" si="1"/>
        <v/>
      </c>
      <c r="BX33" s="210"/>
      <c r="BY33" s="136" t="str">
        <f>IF(OR('Banking Instructions'!H33="Non Staff Traveller",'Banking Instructions'!H33="Employee",'Banking Instructions'!H33="Individual"),IF('Banking Instructions'!CF33="","",'Banking Instructions'!CF33),"")</f>
        <v/>
      </c>
      <c r="BZ33" s="136" t="str">
        <f>IF(OR('Banking Instructions'!H33="Non Staff Traveller",'Banking Instructions'!H33="Employee",'Banking Instructions'!H33="Individual"),IF('Banking Instructions'!CG33="","",'Banking Instructions'!CG33),"")</f>
        <v/>
      </c>
      <c r="CA33" s="136"/>
    </row>
    <row r="34" spans="1:79" s="256" customFormat="1" x14ac:dyDescent="0.2">
      <c r="A34" s="317"/>
      <c r="B34" s="317"/>
      <c r="C34" s="317"/>
      <c r="D34" s="317"/>
      <c r="E34" s="317"/>
      <c r="F34" s="155"/>
      <c r="G34" s="141" t="str">
        <f>IF(OR('Banking Instructions'!H34="Non Staff Traveller",'Banking Instructions'!H34="Employee",'Banking Instructions'!H34="Individual"),'Banking Instructions'!H34,"")</f>
        <v/>
      </c>
      <c r="H34" s="141"/>
      <c r="I34" s="142" t="str">
        <f>IF(OR('Banking Instructions'!H34="Non Staff Traveller",'Banking Instructions'!H34="Employee",'Banking Instructions'!H34="Individual"),IF('Banking Instructions'!J34="","",'Banking Instructions'!J34),"")</f>
        <v/>
      </c>
      <c r="J34" s="143" t="str">
        <f>IF(OR('Banking Instructions'!H34="Non Staff Traveller",'Banking Instructions'!H34="Employee",'Banking Instructions'!H34="Individual"),IF('Banking Instructions'!K34="","",'Banking Instructions'!K34),"")</f>
        <v/>
      </c>
      <c r="K34" s="142" t="str">
        <f>IF(OR('Banking Instructions'!H34="Non Staff Traveller",'Banking Instructions'!H34="Employee",'Banking Instructions'!H34="Individual"),IF('Banking Instructions'!L34="","",'Banking Instructions'!L34),"")</f>
        <v/>
      </c>
      <c r="L34" s="143" t="str">
        <f>IF(OR('Banking Instructions'!H34="Non Staff Traveller",'Banking Instructions'!H34="Employee",'Banking Instructions'!H34="Individual"),IF('Banking Instructions'!Q34="","",'Banking Instructions'!Q34),"")</f>
        <v/>
      </c>
      <c r="M34" s="341"/>
      <c r="N34" s="145" t="str">
        <f>IF(OR('Banking Instructions'!H34="Non Staff Traveller",'Banking Instructions'!H34="Employee",'Banking Instructions'!H34="Individual"),IF('Banking Instructions'!U34="","",'Banking Instructions'!U34),"")</f>
        <v/>
      </c>
      <c r="O34" s="149"/>
      <c r="P34" s="149"/>
      <c r="Q34" s="129" t="str">
        <f>IF(OR('Banking Instructions'!H34="Non Staff Traveller",'Banking Instructions'!H34="Employee",'Banking Instructions'!H34="Individual"),IF('Banking Instructions'!X34="","",'Banking Instructions'!X34),"")</f>
        <v/>
      </c>
      <c r="R34" s="411"/>
      <c r="S34" s="411"/>
      <c r="T34" s="147" t="str">
        <f>IF(OR('Banking Instructions'!H34="Non Staff Traveller",'Banking Instructions'!H34="Employee",'Banking Instructions'!H34="Individual"),IF('Banking Instructions'!AA34="","",'Banking Instructions'!AA34),"")</f>
        <v/>
      </c>
      <c r="U34" s="147" t="str">
        <f>IF(OR('Banking Instructions'!H34="Non Staff Traveller",'Banking Instructions'!H34="Employee",'Banking Instructions'!H34="Individual"),IF('Banking Instructions'!AB34="","",'Banking Instructions'!AB34),"")</f>
        <v/>
      </c>
      <c r="V34" s="143" t="str">
        <f>IF(OR('Banking Instructions'!H34="Non Staff Traveller",'Banking Instructions'!H34="Employee",'Banking Instructions'!H34="Individual"),IF('Banking Instructions'!AC34="","",'Banking Instructions'!AC34),"")</f>
        <v/>
      </c>
      <c r="W34" s="342"/>
      <c r="X34" s="147"/>
      <c r="Y34" s="147"/>
      <c r="Z34" s="147"/>
      <c r="AA34" s="149"/>
      <c r="AB34" s="145" t="str">
        <f>IF(OR('Banking Instructions'!H34="Non Staff Traveller",'Banking Instructions'!H34="Employee",'Banking Instructions'!H34="Individual"),IF('Banking Instructions'!AI34="","",'Banking Instructions'!AI34),"")</f>
        <v/>
      </c>
      <c r="AC34" s="145" t="str">
        <f>IF(OR('Banking Instructions'!H34="Non Staff Traveller",'Banking Instructions'!H34="Employee",'Banking Instructions'!H34="Individual"),IF('Banking Instructions'!AJ34="","",'Banking Instructions'!AJ34),"")</f>
        <v/>
      </c>
      <c r="AD34" s="343" t="str">
        <f>IF(OR('Banking Instructions'!H34="Non Staff Traveller",'Banking Instructions'!H34="Employee",'Banking Instructions'!H34="Individual"),IF('Banking Instructions'!AK34="","",'Banking Instructions'!AK34),"")</f>
        <v/>
      </c>
      <c r="AE34" s="147"/>
      <c r="AF34" s="147" t="str">
        <f>IF(OR('Banking Instructions'!H34="Non Staff Traveller",'Banking Instructions'!H34="Employee",'Banking Instructions'!H34="Individual"),IF('Banking Instructions'!AM34="","",'Banking Instructions'!AM34),"")</f>
        <v/>
      </c>
      <c r="AG34" s="147" t="str">
        <f>IF(OR('Banking Instructions'!H34="Non Staff Traveller",'Banking Instructions'!H34="Employee",'Banking Instructions'!H34="Individual"),IF('Banking Instructions'!AN34="","",'Banking Instructions'!AN34),"")</f>
        <v/>
      </c>
      <c r="AH34" s="147"/>
      <c r="AI34" s="344" t="str">
        <f>IF(OR('Banking Instructions'!H34="Non Staff Traveller",'Banking Instructions'!H34="Employee",'Banking Instructions'!H34="Individual"),IF('Banking Instructions'!AP34="","",'Banking Instructions'!AP34),"")</f>
        <v/>
      </c>
      <c r="AJ34" s="150" t="str">
        <f>IF(OR('Banking Instructions'!H34="Non Staff Traveller",'Banking Instructions'!H34="Employee",'Banking Instructions'!H34="Individual"),IF('Banking Instructions'!AQ34="","",'Banking Instructions'!AQ34),"")</f>
        <v/>
      </c>
      <c r="AK34" s="151" t="str">
        <f>IF(OR('Banking Instructions'!H34="Non Staff Traveller",'Banking Instructions'!H34="Employee",'Banking Instructions'!H34="Individual"),IF('Banking Instructions'!AR34="","",'Banking Instructions'!AR34),"")</f>
        <v/>
      </c>
      <c r="AL34" s="344" t="str">
        <f>IF(OR('Banking Instructions'!H34="Non Staff Traveller",'Banking Instructions'!H34="Employee",'Banking Instructions'!H34="Individual"),IF('Banking Instructions'!AS34="","",'Banking Instructions'!AS34),"")</f>
        <v/>
      </c>
      <c r="AM34" s="152" t="str">
        <f>IF(OR('Banking Instructions'!H34="Non Staff Traveller",'Banking Instructions'!H34="Employee",'Banking Instructions'!H34="Individual"),IF('Banking Instructions'!AT34="","",'Banking Instructions'!AT34),"")</f>
        <v/>
      </c>
      <c r="AN34" s="152" t="str">
        <f>IF(OR('Banking Instructions'!H34="Non Staff Traveller",'Banking Instructions'!H34="Employee",'Banking Instructions'!H34="Individual"),IF('Banking Instructions'!AU34="","",'Banking Instructions'!AU34),"")</f>
        <v/>
      </c>
      <c r="AO34" s="136" t="str">
        <f>IF(OR('Banking Instructions'!H34="Non Staff Traveller",'Banking Instructions'!H34="Employee",'Banking Instructions'!H34="Individual"),IF('Banking Instructions'!AV34="","",'Banking Instructions'!AV34),"")</f>
        <v/>
      </c>
      <c r="AP34" s="210"/>
      <c r="AQ34" s="150" t="str">
        <f t="shared" si="2"/>
        <v/>
      </c>
      <c r="AR34" s="344"/>
      <c r="AS34" s="136" t="str">
        <f>IF(OR('Banking Instructions'!H34="Non Staff Traveller",'Banking Instructions'!H34="Employee",'Banking Instructions'!H34="Individual"),IF('Banking Instructions'!AZ34="","",'Banking Instructions'!AZ34),"")</f>
        <v/>
      </c>
      <c r="AT34" s="152" t="str">
        <f>IF(OR('Banking Instructions'!H34="Non Staff Traveller",'Banking Instructions'!H34="Employee",'Banking Instructions'!H34="Individual"),IF('Banking Instructions'!BA34="","",'Banking Instructions'!BA34),"")</f>
        <v/>
      </c>
      <c r="AU34" s="152" t="str">
        <f>IF(OR('Banking Instructions'!H34="Non Staff Traveller",'Banking Instructions'!H34="Employee",'Banking Instructions'!H34="Individual"),IF('Banking Instructions'!BB34="","",'Banking Instructions'!BB34),"")</f>
        <v/>
      </c>
      <c r="AV34" s="210"/>
      <c r="AW34" s="136" t="str">
        <f>IF(OR('Banking Instructions'!H34="Non Staff Traveller",'Banking Instructions'!H34="Employee",'Banking Instructions'!H34="Individual"),IF('Banking Instructions'!BD34="","",'Banking Instructions'!BD34),"")</f>
        <v/>
      </c>
      <c r="AX34" s="136" t="str">
        <f>IF(OR('Banking Instructions'!H34="Non Staff Traveller",'Banking Instructions'!H34="Employee",'Banking Instructions'!H34="Individual"),IF('Banking Instructions'!BE34="","",'Banking Instructions'!BE34),"")</f>
        <v/>
      </c>
      <c r="AY34" s="152" t="str">
        <f>IF(OR('Banking Instructions'!H34="Non Staff Traveller",'Banking Instructions'!H34="Employee",'Banking Instructions'!H34="Individual"),IF('Banking Instructions'!BF34="","",'Banking Instructions'!BF34),"")</f>
        <v/>
      </c>
      <c r="AZ34" s="152" t="str">
        <f>IF(OR('Banking Instructions'!H34="Non Staff Traveller",'Banking Instructions'!H34="Employee",'Banking Instructions'!H34="Individual"),IF('Banking Instructions'!BG34="","",'Banking Instructions'!BG34),"")</f>
        <v/>
      </c>
      <c r="BA34" s="152" t="str">
        <f>IF(OR('Banking Instructions'!H34="Non Staff Traveller",'Banking Instructions'!H34="Employee",'Banking Instructions'!H34="Individual"),IF('Banking Instructions'!BH34="","",'Banking Instructions'!BH34),"")</f>
        <v/>
      </c>
      <c r="BB34" s="152" t="str">
        <f>IF(OR('Banking Instructions'!H34="Non Staff Traveller",'Banking Instructions'!H34="Employee",'Banking Instructions'!H34="Individual"),IF('Banking Instructions'!BI34="","",'Banking Instructions'!BI34),"")</f>
        <v/>
      </c>
      <c r="BC34" s="152" t="str">
        <f>IF(OR('Banking Instructions'!H34="Non Staff Traveller",'Banking Instructions'!H34="Employee",'Banking Instructions'!H34="Individual"),IF('Banking Instructions'!BJ34="","",'Banking Instructions'!BJ34),"")</f>
        <v/>
      </c>
      <c r="BD34" s="136" t="str">
        <f>IF(OR('Banking Instructions'!H34="Non Staff Traveller",'Banking Instructions'!H34="Employee",'Banking Instructions'!H34="Individual"),IF('Banking Instructions'!BK34="","",'Banking Instructions'!BK34),"")</f>
        <v/>
      </c>
      <c r="BE34" s="152" t="str">
        <f>IF(OR('Banking Instructions'!H34="Non Staff Traveller",'Banking Instructions'!H34="Employee",'Banking Instructions'!H34="Individual"),IF('Banking Instructions'!BL34="","",'Banking Instructions'!BL34),"")</f>
        <v/>
      </c>
      <c r="BF34" s="136" t="str">
        <f>IF(OR('Banking Instructions'!H34="Non Staff Traveller",'Banking Instructions'!H34="Employee",'Banking Instructions'!H34="Individual"),IF('Banking Instructions'!BM34="","",'Banking Instructions'!BM34),"")</f>
        <v/>
      </c>
      <c r="BG34" s="136" t="str">
        <f>IF(OR('Banking Instructions'!H34="Non Staff Traveller",'Banking Instructions'!H34="Employee",'Banking Instructions'!H34="Individual"),IF('Banking Instructions'!BN34="","",'Banking Instructions'!BN34),"")</f>
        <v/>
      </c>
      <c r="BH34" s="136" t="str">
        <f>IF(OR('Banking Instructions'!H34="Non Staff Traveller",'Banking Instructions'!H34="Employee",'Banking Instructions'!H34="Individual"),IF('Banking Instructions'!BO34="","",'Banking Instructions'!BO34),"")</f>
        <v/>
      </c>
      <c r="BI34" s="136" t="str">
        <f>IF(OR('Banking Instructions'!H34="Non Staff Traveller",'Banking Instructions'!H34="Employee",'Banking Instructions'!H34="Individual"),IF('Banking Instructions'!BP34="","",'Banking Instructions'!BP34),"")</f>
        <v/>
      </c>
      <c r="BJ34" s="136" t="str">
        <f>IF(OR('Banking Instructions'!H34="Non Staff Traveller",'Banking Instructions'!H34="Employee",'Banking Instructions'!H34="Individual"),IF('Banking Instructions'!BQ34="","",'Banking Instructions'!BQ34),"")</f>
        <v/>
      </c>
      <c r="BK34" s="136" t="str">
        <f>IF(OR('Banking Instructions'!H34="Non Staff Traveller",'Banking Instructions'!H34="Employee",'Banking Instructions'!H34="Individual"),IF('Banking Instructions'!BR34="","",'Banking Instructions'!BR34),"")</f>
        <v/>
      </c>
      <c r="BL34" s="136" t="str">
        <f>IF(OR('Banking Instructions'!H34="Non Staff Traveller",'Banking Instructions'!H34="Employee",'Banking Instructions'!H34="Individual"),IF('Banking Instructions'!BS34="","",'Banking Instructions'!BS34),"")</f>
        <v/>
      </c>
      <c r="BM34" s="136" t="str">
        <f>IF(OR('Banking Instructions'!H34="Non Staff Traveller",'Banking Instructions'!H34="Employee",'Banking Instructions'!H34="Individual"),IF('Banking Instructions'!BT34="","",'Banking Instructions'!BT34),"")</f>
        <v/>
      </c>
      <c r="BN34" s="136"/>
      <c r="BO34" s="210"/>
      <c r="BP34" s="153"/>
      <c r="BQ34" s="153"/>
      <c r="BR34" s="136"/>
      <c r="BS34" s="136"/>
      <c r="BT34" s="136"/>
      <c r="BU34" s="136"/>
      <c r="BV34" s="136" t="str">
        <f t="shared" si="0"/>
        <v/>
      </c>
      <c r="BW34" s="136" t="str">
        <f t="shared" si="1"/>
        <v/>
      </c>
      <c r="BX34" s="210"/>
      <c r="BY34" s="136" t="str">
        <f>IF(OR('Banking Instructions'!H34="Non Staff Traveller",'Banking Instructions'!H34="Employee",'Banking Instructions'!H34="Individual"),IF('Banking Instructions'!CF34="","",'Banking Instructions'!CF34),"")</f>
        <v/>
      </c>
      <c r="BZ34" s="136" t="str">
        <f>IF(OR('Banking Instructions'!H34="Non Staff Traveller",'Banking Instructions'!H34="Employee",'Banking Instructions'!H34="Individual"),IF('Banking Instructions'!CG34="","",'Banking Instructions'!CG34),"")</f>
        <v/>
      </c>
      <c r="CA34" s="136"/>
    </row>
    <row r="35" spans="1:79" s="256" customFormat="1" x14ac:dyDescent="0.2">
      <c r="A35" s="317"/>
      <c r="B35" s="317"/>
      <c r="C35" s="317"/>
      <c r="D35" s="317"/>
      <c r="E35" s="317"/>
      <c r="F35" s="184"/>
      <c r="G35" s="121" t="str">
        <f>IF(OR('Banking Instructions'!H35="Non Staff Traveller",'Banking Instructions'!H35="Employee",'Banking Instructions'!H35="Individual"),'Banking Instructions'!H35,"")</f>
        <v/>
      </c>
      <c r="H35" s="141"/>
      <c r="I35" s="142" t="str">
        <f>IF(OR('Banking Instructions'!H35="Non Staff Traveller",'Banking Instructions'!H35="Employee",'Banking Instructions'!H35="Individual"),IF('Banking Instructions'!J35="","",'Banking Instructions'!J35),"")</f>
        <v/>
      </c>
      <c r="J35" s="143" t="str">
        <f>IF(OR('Banking Instructions'!H35="Non Staff Traveller",'Banking Instructions'!H35="Employee",'Banking Instructions'!H35="Individual"),IF('Banking Instructions'!K35="","",'Banking Instructions'!K35),"")</f>
        <v/>
      </c>
      <c r="K35" s="142" t="str">
        <f>IF(OR('Banking Instructions'!H35="Non Staff Traveller",'Banking Instructions'!H35="Employee",'Banking Instructions'!H35="Individual"),IF('Banking Instructions'!L35="","",'Banking Instructions'!L35),"")</f>
        <v/>
      </c>
      <c r="L35" s="143" t="str">
        <f>IF(OR('Banking Instructions'!H35="Non Staff Traveller",'Banking Instructions'!H35="Employee",'Banking Instructions'!H35="Individual"),IF('Banking Instructions'!Q35="","",'Banking Instructions'!Q35),"")</f>
        <v/>
      </c>
      <c r="M35" s="341"/>
      <c r="N35" s="145" t="str">
        <f>IF(OR('Banking Instructions'!H35="Non Staff Traveller",'Banking Instructions'!H35="Employee",'Banking Instructions'!H35="Individual"),IF('Banking Instructions'!U35="","",'Banking Instructions'!U35),"")</f>
        <v/>
      </c>
      <c r="O35" s="149"/>
      <c r="P35" s="149"/>
      <c r="Q35" s="129" t="str">
        <f>IF(OR('Banking Instructions'!H35="Non Staff Traveller",'Banking Instructions'!H35="Employee",'Banking Instructions'!H35="Individual"),IF('Banking Instructions'!X35="","",'Banking Instructions'!X35),"")</f>
        <v/>
      </c>
      <c r="R35" s="411"/>
      <c r="S35" s="411"/>
      <c r="T35" s="147" t="str">
        <f>IF(OR('Banking Instructions'!H35="Non Staff Traveller",'Banking Instructions'!H35="Employee",'Banking Instructions'!H35="Individual"),IF('Banking Instructions'!AA35="","",'Banking Instructions'!AA35),"")</f>
        <v/>
      </c>
      <c r="U35" s="147" t="str">
        <f>IF(OR('Banking Instructions'!H35="Non Staff Traveller",'Banking Instructions'!H35="Employee",'Banking Instructions'!H35="Individual"),IF('Banking Instructions'!AB35="","",'Banking Instructions'!AB35),"")</f>
        <v/>
      </c>
      <c r="V35" s="143" t="str">
        <f>IF(OR('Banking Instructions'!H35="Non Staff Traveller",'Banking Instructions'!H35="Employee",'Banking Instructions'!H35="Individual"),IF('Banking Instructions'!AC35="","",'Banking Instructions'!AC35),"")</f>
        <v/>
      </c>
      <c r="W35" s="342"/>
      <c r="X35" s="147"/>
      <c r="Y35" s="147"/>
      <c r="Z35" s="147"/>
      <c r="AA35" s="149"/>
      <c r="AB35" s="145" t="str">
        <f>IF(OR('Banking Instructions'!H35="Non Staff Traveller",'Banking Instructions'!H35="Employee",'Banking Instructions'!H35="Individual"),IF('Banking Instructions'!AI35="","",'Banking Instructions'!AI35),"")</f>
        <v/>
      </c>
      <c r="AC35" s="145" t="str">
        <f>IF(OR('Banking Instructions'!H35="Non Staff Traveller",'Banking Instructions'!H35="Employee",'Banking Instructions'!H35="Individual"),IF('Banking Instructions'!AJ35="","",'Banking Instructions'!AJ35),"")</f>
        <v/>
      </c>
      <c r="AD35" s="343" t="str">
        <f>IF(OR('Banking Instructions'!H35="Non Staff Traveller",'Banking Instructions'!H35="Employee",'Banking Instructions'!H35="Individual"),IF('Banking Instructions'!AK35="","",'Banking Instructions'!AK35),"")</f>
        <v/>
      </c>
      <c r="AE35" s="147"/>
      <c r="AF35" s="147" t="str">
        <f>IF(OR('Banking Instructions'!H35="Non Staff Traveller",'Banking Instructions'!H35="Employee",'Banking Instructions'!H35="Individual"),IF('Banking Instructions'!AM35="","",'Banking Instructions'!AM35),"")</f>
        <v/>
      </c>
      <c r="AG35" s="147" t="str">
        <f>IF(OR('Banking Instructions'!H35="Non Staff Traveller",'Banking Instructions'!H35="Employee",'Banking Instructions'!H35="Individual"),IF('Banking Instructions'!AN35="","",'Banking Instructions'!AN35),"")</f>
        <v/>
      </c>
      <c r="AH35" s="147"/>
      <c r="AI35" s="344" t="str">
        <f>IF(OR('Banking Instructions'!H35="Non Staff Traveller",'Banking Instructions'!H35="Employee",'Banking Instructions'!H35="Individual"),IF('Banking Instructions'!AP35="","",'Banking Instructions'!AP35),"")</f>
        <v/>
      </c>
      <c r="AJ35" s="150" t="str">
        <f>IF(OR('Banking Instructions'!H35="Non Staff Traveller",'Banking Instructions'!H35="Employee",'Banking Instructions'!H35="Individual"),IF('Banking Instructions'!AQ35="","",'Banking Instructions'!AQ35),"")</f>
        <v/>
      </c>
      <c r="AK35" s="151" t="str">
        <f>IF(OR('Banking Instructions'!H35="Non Staff Traveller",'Banking Instructions'!H35="Employee",'Banking Instructions'!H35="Individual"),IF('Banking Instructions'!AR35="","",'Banking Instructions'!AR35),"")</f>
        <v/>
      </c>
      <c r="AL35" s="344" t="str">
        <f>IF(OR('Banking Instructions'!H35="Non Staff Traveller",'Banking Instructions'!H35="Employee",'Banking Instructions'!H35="Individual"),IF('Banking Instructions'!AS35="","",'Banking Instructions'!AS35),"")</f>
        <v/>
      </c>
      <c r="AM35" s="152" t="str">
        <f>IF(OR('Banking Instructions'!H35="Non Staff Traveller",'Banking Instructions'!H35="Employee",'Banking Instructions'!H35="Individual"),IF('Banking Instructions'!AT35="","",'Banking Instructions'!AT35),"")</f>
        <v/>
      </c>
      <c r="AN35" s="152" t="str">
        <f>IF(OR('Banking Instructions'!H35="Non Staff Traveller",'Banking Instructions'!H35="Employee",'Banking Instructions'!H35="Individual"),IF('Banking Instructions'!AU35="","",'Banking Instructions'!AU35),"")</f>
        <v/>
      </c>
      <c r="AO35" s="136" t="str">
        <f>IF(OR('Banking Instructions'!H35="Non Staff Traveller",'Banking Instructions'!H35="Employee",'Banking Instructions'!H35="Individual"),IF('Banking Instructions'!AV35="","",'Banking Instructions'!AV35),"")</f>
        <v/>
      </c>
      <c r="AP35" s="210"/>
      <c r="AQ35" s="150" t="str">
        <f t="shared" si="2"/>
        <v/>
      </c>
      <c r="AR35" s="344"/>
      <c r="AS35" s="136" t="str">
        <f>IF(OR('Banking Instructions'!H35="Non Staff Traveller",'Banking Instructions'!H35="Employee",'Banking Instructions'!H35="Individual"),IF('Banking Instructions'!AZ35="","",'Banking Instructions'!AZ35),"")</f>
        <v/>
      </c>
      <c r="AT35" s="152" t="str">
        <f>IF(OR('Banking Instructions'!H35="Non Staff Traveller",'Banking Instructions'!H35="Employee",'Banking Instructions'!H35="Individual"),IF('Banking Instructions'!BA35="","",'Banking Instructions'!BA35),"")</f>
        <v/>
      </c>
      <c r="AU35" s="152" t="str">
        <f>IF(OR('Banking Instructions'!H35="Non Staff Traveller",'Banking Instructions'!H35="Employee",'Banking Instructions'!H35="Individual"),IF('Banking Instructions'!BB35="","",'Banking Instructions'!BB35),"")</f>
        <v/>
      </c>
      <c r="AV35" s="210"/>
      <c r="AW35" s="136" t="str">
        <f>IF(OR('Banking Instructions'!H35="Non Staff Traveller",'Banking Instructions'!H35="Employee",'Banking Instructions'!H35="Individual"),IF('Banking Instructions'!BD35="","",'Banking Instructions'!BD35),"")</f>
        <v/>
      </c>
      <c r="AX35" s="136" t="str">
        <f>IF(OR('Banking Instructions'!H35="Non Staff Traveller",'Banking Instructions'!H35="Employee",'Banking Instructions'!H35="Individual"),IF('Banking Instructions'!BE35="","",'Banking Instructions'!BE35),"")</f>
        <v/>
      </c>
      <c r="AY35" s="152" t="str">
        <f>IF(OR('Banking Instructions'!H35="Non Staff Traveller",'Banking Instructions'!H35="Employee",'Banking Instructions'!H35="Individual"),IF('Banking Instructions'!BF35="","",'Banking Instructions'!BF35),"")</f>
        <v/>
      </c>
      <c r="AZ35" s="152" t="str">
        <f>IF(OR('Banking Instructions'!H35="Non Staff Traveller",'Banking Instructions'!H35="Employee",'Banking Instructions'!H35="Individual"),IF('Banking Instructions'!BG35="","",'Banking Instructions'!BG35),"")</f>
        <v/>
      </c>
      <c r="BA35" s="152" t="str">
        <f>IF(OR('Banking Instructions'!H35="Non Staff Traveller",'Banking Instructions'!H35="Employee",'Banking Instructions'!H35="Individual"),IF('Banking Instructions'!BH35="","",'Banking Instructions'!BH35),"")</f>
        <v/>
      </c>
      <c r="BB35" s="152" t="str">
        <f>IF(OR('Banking Instructions'!H35="Non Staff Traveller",'Banking Instructions'!H35="Employee",'Banking Instructions'!H35="Individual"),IF('Banking Instructions'!BI35="","",'Banking Instructions'!BI35),"")</f>
        <v/>
      </c>
      <c r="BC35" s="152" t="str">
        <f>IF(OR('Banking Instructions'!H35="Non Staff Traveller",'Banking Instructions'!H35="Employee",'Banking Instructions'!H35="Individual"),IF('Banking Instructions'!BJ35="","",'Banking Instructions'!BJ35),"")</f>
        <v/>
      </c>
      <c r="BD35" s="136" t="str">
        <f>IF(OR('Banking Instructions'!H35="Non Staff Traveller",'Banking Instructions'!H35="Employee",'Banking Instructions'!H35="Individual"),IF('Banking Instructions'!BK35="","",'Banking Instructions'!BK35),"")</f>
        <v/>
      </c>
      <c r="BE35" s="152" t="str">
        <f>IF(OR('Banking Instructions'!H35="Non Staff Traveller",'Banking Instructions'!H35="Employee",'Banking Instructions'!H35="Individual"),IF('Banking Instructions'!BL35="","",'Banking Instructions'!BL35),"")</f>
        <v/>
      </c>
      <c r="BF35" s="136" t="str">
        <f>IF(OR('Banking Instructions'!H35="Non Staff Traveller",'Banking Instructions'!H35="Employee",'Banking Instructions'!H35="Individual"),IF('Banking Instructions'!BM35="","",'Banking Instructions'!BM35),"")</f>
        <v/>
      </c>
      <c r="BG35" s="136" t="str">
        <f>IF(OR('Banking Instructions'!H35="Non Staff Traveller",'Banking Instructions'!H35="Employee",'Banking Instructions'!H35="Individual"),IF('Banking Instructions'!BN35="","",'Banking Instructions'!BN35),"")</f>
        <v/>
      </c>
      <c r="BH35" s="136" t="str">
        <f>IF(OR('Banking Instructions'!H35="Non Staff Traveller",'Banking Instructions'!H35="Employee",'Banking Instructions'!H35="Individual"),IF('Banking Instructions'!BO35="","",'Banking Instructions'!BO35),"")</f>
        <v/>
      </c>
      <c r="BI35" s="136" t="str">
        <f>IF(OR('Banking Instructions'!H35="Non Staff Traveller",'Banking Instructions'!H35="Employee",'Banking Instructions'!H35="Individual"),IF('Banking Instructions'!BP35="","",'Banking Instructions'!BP35),"")</f>
        <v/>
      </c>
      <c r="BJ35" s="136" t="str">
        <f>IF(OR('Banking Instructions'!H35="Non Staff Traveller",'Banking Instructions'!H35="Employee",'Banking Instructions'!H35="Individual"),IF('Banking Instructions'!BQ35="","",'Banking Instructions'!BQ35),"")</f>
        <v/>
      </c>
      <c r="BK35" s="136" t="str">
        <f>IF(OR('Banking Instructions'!H35="Non Staff Traveller",'Banking Instructions'!H35="Employee",'Banking Instructions'!H35="Individual"),IF('Banking Instructions'!BR35="","",'Banking Instructions'!BR35),"")</f>
        <v/>
      </c>
      <c r="BL35" s="136" t="str">
        <f>IF(OR('Banking Instructions'!H35="Non Staff Traveller",'Banking Instructions'!H35="Employee",'Banking Instructions'!H35="Individual"),IF('Banking Instructions'!BS35="","",'Banking Instructions'!BS35),"")</f>
        <v/>
      </c>
      <c r="BM35" s="136" t="str">
        <f>IF(OR('Banking Instructions'!H35="Non Staff Traveller",'Banking Instructions'!H35="Employee",'Banking Instructions'!H35="Individual"),IF('Banking Instructions'!BT35="","",'Banking Instructions'!BT35),"")</f>
        <v/>
      </c>
      <c r="BN35" s="136"/>
      <c r="BO35" s="210"/>
      <c r="BP35" s="153"/>
      <c r="BQ35" s="153"/>
      <c r="BR35" s="136"/>
      <c r="BS35" s="136"/>
      <c r="BT35" s="136"/>
      <c r="BU35" s="136"/>
      <c r="BV35" s="136" t="str">
        <f t="shared" si="0"/>
        <v/>
      </c>
      <c r="BW35" s="136" t="str">
        <f t="shared" si="1"/>
        <v/>
      </c>
      <c r="BX35" s="210"/>
      <c r="BY35" s="136" t="str">
        <f>IF(OR('Banking Instructions'!H35="Non Staff Traveller",'Banking Instructions'!H35="Employee",'Banking Instructions'!H35="Individual"),IF('Banking Instructions'!CF35="","",'Banking Instructions'!CF35),"")</f>
        <v/>
      </c>
      <c r="BZ35" s="136" t="str">
        <f>IF(OR('Banking Instructions'!H35="Non Staff Traveller",'Banking Instructions'!H35="Employee",'Banking Instructions'!H35="Individual"),IF('Banking Instructions'!CG35="","",'Banking Instructions'!CG35),"")</f>
        <v/>
      </c>
      <c r="CA35" s="136"/>
    </row>
    <row r="36" spans="1:79" s="256" customFormat="1" x14ac:dyDescent="0.2">
      <c r="A36" s="317"/>
      <c r="B36" s="317"/>
      <c r="C36" s="317"/>
      <c r="D36" s="317"/>
      <c r="E36" s="317"/>
      <c r="F36" s="155"/>
      <c r="G36" s="141" t="str">
        <f>IF(OR('Banking Instructions'!H36="Non Staff Traveller",'Banking Instructions'!H36="Employee",'Banking Instructions'!H36="Individual"),'Banking Instructions'!H36,"")</f>
        <v/>
      </c>
      <c r="H36" s="141"/>
      <c r="I36" s="142" t="str">
        <f>IF(OR('Banking Instructions'!H36="Non Staff Traveller",'Banking Instructions'!H36="Employee",'Banking Instructions'!H36="Individual"),IF('Banking Instructions'!J36="","",'Banking Instructions'!J36),"")</f>
        <v/>
      </c>
      <c r="J36" s="143" t="str">
        <f>IF(OR('Banking Instructions'!H36="Non Staff Traveller",'Banking Instructions'!H36="Employee",'Banking Instructions'!H36="Individual"),IF('Banking Instructions'!K36="","",'Banking Instructions'!K36),"")</f>
        <v/>
      </c>
      <c r="K36" s="142" t="str">
        <f>IF(OR('Banking Instructions'!H36="Non Staff Traveller",'Banking Instructions'!H36="Employee",'Banking Instructions'!H36="Individual"),IF('Banking Instructions'!L36="","",'Banking Instructions'!L36),"")</f>
        <v/>
      </c>
      <c r="L36" s="143" t="str">
        <f>IF(OR('Banking Instructions'!H36="Non Staff Traveller",'Banking Instructions'!H36="Employee",'Banking Instructions'!H36="Individual"),IF('Banking Instructions'!Q36="","",'Banking Instructions'!Q36),"")</f>
        <v/>
      </c>
      <c r="M36" s="341"/>
      <c r="N36" s="145" t="str">
        <f>IF(OR('Banking Instructions'!H36="Non Staff Traveller",'Banking Instructions'!H36="Employee",'Banking Instructions'!H36="Individual"),IF('Banking Instructions'!U36="","",'Banking Instructions'!U36),"")</f>
        <v/>
      </c>
      <c r="O36" s="149"/>
      <c r="P36" s="149"/>
      <c r="Q36" s="129" t="str">
        <f>IF(OR('Banking Instructions'!H36="Non Staff Traveller",'Banking Instructions'!H36="Employee",'Banking Instructions'!H36="Individual"),IF('Banking Instructions'!X36="","",'Banking Instructions'!X36),"")</f>
        <v/>
      </c>
      <c r="R36" s="411"/>
      <c r="S36" s="411"/>
      <c r="T36" s="147" t="str">
        <f>IF(OR('Banking Instructions'!H36="Non Staff Traveller",'Banking Instructions'!H36="Employee",'Banking Instructions'!H36="Individual"),IF('Banking Instructions'!AA36="","",'Banking Instructions'!AA36),"")</f>
        <v/>
      </c>
      <c r="U36" s="147" t="str">
        <f>IF(OR('Banking Instructions'!H36="Non Staff Traveller",'Banking Instructions'!H36="Employee",'Banking Instructions'!H36="Individual"),IF('Banking Instructions'!AB36="","",'Banking Instructions'!AB36),"")</f>
        <v/>
      </c>
      <c r="V36" s="143" t="str">
        <f>IF(OR('Banking Instructions'!H36="Non Staff Traveller",'Banking Instructions'!H36="Employee",'Banking Instructions'!H36="Individual"),IF('Banking Instructions'!AC36="","",'Banking Instructions'!AC36),"")</f>
        <v/>
      </c>
      <c r="W36" s="342"/>
      <c r="X36" s="147"/>
      <c r="Y36" s="147"/>
      <c r="Z36" s="147"/>
      <c r="AA36" s="149"/>
      <c r="AB36" s="145" t="str">
        <f>IF(OR('Banking Instructions'!H36="Non Staff Traveller",'Banking Instructions'!H36="Employee",'Banking Instructions'!H36="Individual"),IF('Banking Instructions'!AI36="","",'Banking Instructions'!AI36),"")</f>
        <v/>
      </c>
      <c r="AC36" s="145" t="str">
        <f>IF(OR('Banking Instructions'!H36="Non Staff Traveller",'Banking Instructions'!H36="Employee",'Banking Instructions'!H36="Individual"),IF('Banking Instructions'!AJ36="","",'Banking Instructions'!AJ36),"")</f>
        <v/>
      </c>
      <c r="AD36" s="343" t="str">
        <f>IF(OR('Banking Instructions'!H36="Non Staff Traveller",'Banking Instructions'!H36="Employee",'Banking Instructions'!H36="Individual"),IF('Banking Instructions'!AK36="","",'Banking Instructions'!AK36),"")</f>
        <v/>
      </c>
      <c r="AE36" s="147"/>
      <c r="AF36" s="147" t="str">
        <f>IF(OR('Banking Instructions'!H36="Non Staff Traveller",'Banking Instructions'!H36="Employee",'Banking Instructions'!H36="Individual"),IF('Banking Instructions'!AM36="","",'Banking Instructions'!AM36),"")</f>
        <v/>
      </c>
      <c r="AG36" s="147" t="str">
        <f>IF(OR('Banking Instructions'!H36="Non Staff Traveller",'Banking Instructions'!H36="Employee",'Banking Instructions'!H36="Individual"),IF('Banking Instructions'!AN36="","",'Banking Instructions'!AN36),"")</f>
        <v/>
      </c>
      <c r="AH36" s="147"/>
      <c r="AI36" s="344" t="str">
        <f>IF(OR('Banking Instructions'!H36="Non Staff Traveller",'Banking Instructions'!H36="Employee",'Banking Instructions'!H36="Individual"),IF('Banking Instructions'!AP36="","",'Banking Instructions'!AP36),"")</f>
        <v/>
      </c>
      <c r="AJ36" s="150" t="str">
        <f>IF(OR('Banking Instructions'!H36="Non Staff Traveller",'Banking Instructions'!H36="Employee",'Banking Instructions'!H36="Individual"),IF('Banking Instructions'!AQ36="","",'Banking Instructions'!AQ36),"")</f>
        <v/>
      </c>
      <c r="AK36" s="151" t="str">
        <f>IF(OR('Banking Instructions'!H36="Non Staff Traveller",'Banking Instructions'!H36="Employee",'Banking Instructions'!H36="Individual"),IF('Banking Instructions'!AR36="","",'Banking Instructions'!AR36),"")</f>
        <v/>
      </c>
      <c r="AL36" s="344" t="str">
        <f>IF(OR('Banking Instructions'!H36="Non Staff Traveller",'Banking Instructions'!H36="Employee",'Banking Instructions'!H36="Individual"),IF('Banking Instructions'!AS36="","",'Banking Instructions'!AS36),"")</f>
        <v/>
      </c>
      <c r="AM36" s="152" t="str">
        <f>IF(OR('Banking Instructions'!H36="Non Staff Traveller",'Banking Instructions'!H36="Employee",'Banking Instructions'!H36="Individual"),IF('Banking Instructions'!AT36="","",'Banking Instructions'!AT36),"")</f>
        <v/>
      </c>
      <c r="AN36" s="152" t="str">
        <f>IF(OR('Banking Instructions'!H36="Non Staff Traveller",'Banking Instructions'!H36="Employee",'Banking Instructions'!H36="Individual"),IF('Banking Instructions'!AU36="","",'Banking Instructions'!AU36),"")</f>
        <v/>
      </c>
      <c r="AO36" s="136" t="str">
        <f>IF(OR('Banking Instructions'!H36="Non Staff Traveller",'Banking Instructions'!H36="Employee",'Banking Instructions'!H36="Individual"),IF('Banking Instructions'!AV36="","",'Banking Instructions'!AV36),"")</f>
        <v/>
      </c>
      <c r="AP36" s="210"/>
      <c r="AQ36" s="150" t="str">
        <f t="shared" si="2"/>
        <v/>
      </c>
      <c r="AR36" s="344"/>
      <c r="AS36" s="136" t="str">
        <f>IF(OR('Banking Instructions'!H36="Non Staff Traveller",'Banking Instructions'!H36="Employee",'Banking Instructions'!H36="Individual"),IF('Banking Instructions'!AZ36="","",'Banking Instructions'!AZ36),"")</f>
        <v/>
      </c>
      <c r="AT36" s="152" t="str">
        <f>IF(OR('Banking Instructions'!H36="Non Staff Traveller",'Banking Instructions'!H36="Employee",'Banking Instructions'!H36="Individual"),IF('Banking Instructions'!BA36="","",'Banking Instructions'!BA36),"")</f>
        <v/>
      </c>
      <c r="AU36" s="152" t="str">
        <f>IF(OR('Banking Instructions'!H36="Non Staff Traveller",'Banking Instructions'!H36="Employee",'Banking Instructions'!H36="Individual"),IF('Banking Instructions'!BB36="","",'Banking Instructions'!BB36),"")</f>
        <v/>
      </c>
      <c r="AV36" s="210"/>
      <c r="AW36" s="136" t="str">
        <f>IF(OR('Banking Instructions'!H36="Non Staff Traveller",'Banking Instructions'!H36="Employee",'Banking Instructions'!H36="Individual"),IF('Banking Instructions'!BD36="","",'Banking Instructions'!BD36),"")</f>
        <v/>
      </c>
      <c r="AX36" s="136" t="str">
        <f>IF(OR('Banking Instructions'!H36="Non Staff Traveller",'Banking Instructions'!H36="Employee",'Banking Instructions'!H36="Individual"),IF('Banking Instructions'!BE36="","",'Banking Instructions'!BE36),"")</f>
        <v/>
      </c>
      <c r="AY36" s="152" t="str">
        <f>IF(OR('Banking Instructions'!H36="Non Staff Traveller",'Banking Instructions'!H36="Employee",'Banking Instructions'!H36="Individual"),IF('Banking Instructions'!BF36="","",'Banking Instructions'!BF36),"")</f>
        <v/>
      </c>
      <c r="AZ36" s="152" t="str">
        <f>IF(OR('Banking Instructions'!H36="Non Staff Traveller",'Banking Instructions'!H36="Employee",'Banking Instructions'!H36="Individual"),IF('Banking Instructions'!BG36="","",'Banking Instructions'!BG36),"")</f>
        <v/>
      </c>
      <c r="BA36" s="152" t="str">
        <f>IF(OR('Banking Instructions'!H36="Non Staff Traveller",'Banking Instructions'!H36="Employee",'Banking Instructions'!H36="Individual"),IF('Banking Instructions'!BH36="","",'Banking Instructions'!BH36),"")</f>
        <v/>
      </c>
      <c r="BB36" s="152" t="str">
        <f>IF(OR('Banking Instructions'!H36="Non Staff Traveller",'Banking Instructions'!H36="Employee",'Banking Instructions'!H36="Individual"),IF('Banking Instructions'!BI36="","",'Banking Instructions'!BI36),"")</f>
        <v/>
      </c>
      <c r="BC36" s="152" t="str">
        <f>IF(OR('Banking Instructions'!H36="Non Staff Traveller",'Banking Instructions'!H36="Employee",'Banking Instructions'!H36="Individual"),IF('Banking Instructions'!BJ36="","",'Banking Instructions'!BJ36),"")</f>
        <v/>
      </c>
      <c r="BD36" s="136" t="str">
        <f>IF(OR('Banking Instructions'!H36="Non Staff Traveller",'Banking Instructions'!H36="Employee",'Banking Instructions'!H36="Individual"),IF('Banking Instructions'!BK36="","",'Banking Instructions'!BK36),"")</f>
        <v/>
      </c>
      <c r="BE36" s="152" t="str">
        <f>IF(OR('Banking Instructions'!H36="Non Staff Traveller",'Banking Instructions'!H36="Employee",'Banking Instructions'!H36="Individual"),IF('Banking Instructions'!BL36="","",'Banking Instructions'!BL36),"")</f>
        <v/>
      </c>
      <c r="BF36" s="136" t="str">
        <f>IF(OR('Banking Instructions'!H36="Non Staff Traveller",'Banking Instructions'!H36="Employee",'Banking Instructions'!H36="Individual"),IF('Banking Instructions'!BM36="","",'Banking Instructions'!BM36),"")</f>
        <v/>
      </c>
      <c r="BG36" s="136" t="str">
        <f>IF(OR('Banking Instructions'!H36="Non Staff Traveller",'Banking Instructions'!H36="Employee",'Banking Instructions'!H36="Individual"),IF('Banking Instructions'!BN36="","",'Banking Instructions'!BN36),"")</f>
        <v/>
      </c>
      <c r="BH36" s="136" t="str">
        <f>IF(OR('Banking Instructions'!H36="Non Staff Traveller",'Banking Instructions'!H36="Employee",'Banking Instructions'!H36="Individual"),IF('Banking Instructions'!BO36="","",'Banking Instructions'!BO36),"")</f>
        <v/>
      </c>
      <c r="BI36" s="136" t="str">
        <f>IF(OR('Banking Instructions'!H36="Non Staff Traveller",'Banking Instructions'!H36="Employee",'Banking Instructions'!H36="Individual"),IF('Banking Instructions'!BP36="","",'Banking Instructions'!BP36),"")</f>
        <v/>
      </c>
      <c r="BJ36" s="136" t="str">
        <f>IF(OR('Banking Instructions'!H36="Non Staff Traveller",'Banking Instructions'!H36="Employee",'Banking Instructions'!H36="Individual"),IF('Banking Instructions'!BQ36="","",'Banking Instructions'!BQ36),"")</f>
        <v/>
      </c>
      <c r="BK36" s="136" t="str">
        <f>IF(OR('Banking Instructions'!H36="Non Staff Traveller",'Banking Instructions'!H36="Employee",'Banking Instructions'!H36="Individual"),IF('Banking Instructions'!BR36="","",'Banking Instructions'!BR36),"")</f>
        <v/>
      </c>
      <c r="BL36" s="136" t="str">
        <f>IF(OR('Banking Instructions'!H36="Non Staff Traveller",'Banking Instructions'!H36="Employee",'Banking Instructions'!H36="Individual"),IF('Banking Instructions'!BS36="","",'Banking Instructions'!BS36),"")</f>
        <v/>
      </c>
      <c r="BM36" s="136" t="str">
        <f>IF(OR('Banking Instructions'!H36="Non Staff Traveller",'Banking Instructions'!H36="Employee",'Banking Instructions'!H36="Individual"),IF('Banking Instructions'!BT36="","",'Banking Instructions'!BT36),"")</f>
        <v/>
      </c>
      <c r="BN36" s="136"/>
      <c r="BO36" s="210"/>
      <c r="BP36" s="153"/>
      <c r="BQ36" s="153"/>
      <c r="BR36" s="136"/>
      <c r="BS36" s="136"/>
      <c r="BT36" s="136"/>
      <c r="BU36" s="136"/>
      <c r="BV36" s="136" t="str">
        <f t="shared" si="0"/>
        <v/>
      </c>
      <c r="BW36" s="136" t="str">
        <f t="shared" si="1"/>
        <v/>
      </c>
      <c r="BX36" s="210"/>
      <c r="BY36" s="136" t="str">
        <f>IF(OR('Banking Instructions'!H36="Non Staff Traveller",'Banking Instructions'!H36="Employee",'Banking Instructions'!H36="Individual"),IF('Banking Instructions'!CF36="","",'Banking Instructions'!CF36),"")</f>
        <v/>
      </c>
      <c r="BZ36" s="136" t="str">
        <f>IF(OR('Banking Instructions'!H36="Non Staff Traveller",'Banking Instructions'!H36="Employee",'Banking Instructions'!H36="Individual"),IF('Banking Instructions'!CG36="","",'Banking Instructions'!CG36),"")</f>
        <v/>
      </c>
      <c r="CA36" s="136"/>
    </row>
    <row r="37" spans="1:79" s="256" customFormat="1" x14ac:dyDescent="0.2">
      <c r="A37" s="317"/>
      <c r="B37" s="317"/>
      <c r="C37" s="317"/>
      <c r="D37" s="317"/>
      <c r="E37" s="317"/>
      <c r="F37" s="155"/>
      <c r="G37" s="141" t="str">
        <f>IF(OR('Banking Instructions'!H37="Non Staff Traveller",'Banking Instructions'!H37="Employee",'Banking Instructions'!H37="Individual"),'Banking Instructions'!H37,"")</f>
        <v/>
      </c>
      <c r="H37" s="141"/>
      <c r="I37" s="142" t="str">
        <f>IF(OR('Banking Instructions'!H37="Non Staff Traveller",'Banking Instructions'!H37="Employee",'Banking Instructions'!H37="Individual"),IF('Banking Instructions'!J37="","",'Banking Instructions'!J37),"")</f>
        <v/>
      </c>
      <c r="J37" s="143" t="str">
        <f>IF(OR('Banking Instructions'!H37="Non Staff Traveller",'Banking Instructions'!H37="Employee",'Banking Instructions'!H37="Individual"),IF('Banking Instructions'!K37="","",'Banking Instructions'!K37),"")</f>
        <v/>
      </c>
      <c r="K37" s="142" t="str">
        <f>IF(OR('Banking Instructions'!H37="Non Staff Traveller",'Banking Instructions'!H37="Employee",'Banking Instructions'!H37="Individual"),IF('Banking Instructions'!L37="","",'Banking Instructions'!L37),"")</f>
        <v/>
      </c>
      <c r="L37" s="143" t="str">
        <f>IF(OR('Banking Instructions'!H37="Non Staff Traveller",'Banking Instructions'!H37="Employee",'Banking Instructions'!H37="Individual"),IF('Banking Instructions'!Q37="","",'Banking Instructions'!Q37),"")</f>
        <v/>
      </c>
      <c r="M37" s="341"/>
      <c r="N37" s="145" t="str">
        <f>IF(OR('Banking Instructions'!H37="Non Staff Traveller",'Banking Instructions'!H37="Employee",'Banking Instructions'!H37="Individual"),IF('Banking Instructions'!U37="","",'Banking Instructions'!U37),"")</f>
        <v/>
      </c>
      <c r="O37" s="149"/>
      <c r="P37" s="149"/>
      <c r="Q37" s="129" t="str">
        <f>IF(OR('Banking Instructions'!H37="Non Staff Traveller",'Banking Instructions'!H37="Employee",'Banking Instructions'!H37="Individual"),IF('Banking Instructions'!X37="","",'Banking Instructions'!X37),"")</f>
        <v/>
      </c>
      <c r="R37" s="411"/>
      <c r="S37" s="411"/>
      <c r="T37" s="147" t="str">
        <f>IF(OR('Banking Instructions'!H37="Non Staff Traveller",'Banking Instructions'!H37="Employee",'Banking Instructions'!H37="Individual"),IF('Banking Instructions'!AA37="","",'Banking Instructions'!AA37),"")</f>
        <v/>
      </c>
      <c r="U37" s="147" t="str">
        <f>IF(OR('Banking Instructions'!H37="Non Staff Traveller",'Banking Instructions'!H37="Employee",'Banking Instructions'!H37="Individual"),IF('Banking Instructions'!AB37="","",'Banking Instructions'!AB37),"")</f>
        <v/>
      </c>
      <c r="V37" s="143" t="str">
        <f>IF(OR('Banking Instructions'!H37="Non Staff Traveller",'Banking Instructions'!H37="Employee",'Banking Instructions'!H37="Individual"),IF('Banking Instructions'!AC37="","",'Banking Instructions'!AC37),"")</f>
        <v/>
      </c>
      <c r="W37" s="342"/>
      <c r="X37" s="147"/>
      <c r="Y37" s="147"/>
      <c r="Z37" s="147"/>
      <c r="AA37" s="149"/>
      <c r="AB37" s="145" t="str">
        <f>IF(OR('Banking Instructions'!H37="Non Staff Traveller",'Banking Instructions'!H37="Employee",'Banking Instructions'!H37="Individual"),IF('Banking Instructions'!AI37="","",'Banking Instructions'!AI37),"")</f>
        <v/>
      </c>
      <c r="AC37" s="145" t="str">
        <f>IF(OR('Banking Instructions'!H37="Non Staff Traveller",'Banking Instructions'!H37="Employee",'Banking Instructions'!H37="Individual"),IF('Banking Instructions'!AJ37="","",'Banking Instructions'!AJ37),"")</f>
        <v/>
      </c>
      <c r="AD37" s="343" t="str">
        <f>IF(OR('Banking Instructions'!H37="Non Staff Traveller",'Banking Instructions'!H37="Employee",'Banking Instructions'!H37="Individual"),IF('Banking Instructions'!AK37="","",'Banking Instructions'!AK37),"")</f>
        <v/>
      </c>
      <c r="AE37" s="147"/>
      <c r="AF37" s="147" t="str">
        <f>IF(OR('Banking Instructions'!H37="Non Staff Traveller",'Banking Instructions'!H37="Employee",'Banking Instructions'!H37="Individual"),IF('Banking Instructions'!AM37="","",'Banking Instructions'!AM37),"")</f>
        <v/>
      </c>
      <c r="AG37" s="147" t="str">
        <f>IF(OR('Banking Instructions'!H37="Non Staff Traveller",'Banking Instructions'!H37="Employee",'Banking Instructions'!H37="Individual"),IF('Banking Instructions'!AN37="","",'Banking Instructions'!AN37),"")</f>
        <v/>
      </c>
      <c r="AH37" s="147"/>
      <c r="AI37" s="344" t="str">
        <f>IF(OR('Banking Instructions'!H37="Non Staff Traveller",'Banking Instructions'!H37="Employee",'Banking Instructions'!H37="Individual"),IF('Banking Instructions'!AP37="","",'Banking Instructions'!AP37),"")</f>
        <v/>
      </c>
      <c r="AJ37" s="150" t="str">
        <f>IF(OR('Banking Instructions'!H37="Non Staff Traveller",'Banking Instructions'!H37="Employee",'Banking Instructions'!H37="Individual"),IF('Banking Instructions'!AQ37="","",'Banking Instructions'!AQ37),"")</f>
        <v/>
      </c>
      <c r="AK37" s="151" t="str">
        <f>IF(OR('Banking Instructions'!H37="Non Staff Traveller",'Banking Instructions'!H37="Employee",'Banking Instructions'!H37="Individual"),IF('Banking Instructions'!AR37="","",'Banking Instructions'!AR37),"")</f>
        <v/>
      </c>
      <c r="AL37" s="344" t="str">
        <f>IF(OR('Banking Instructions'!H37="Non Staff Traveller",'Banking Instructions'!H37="Employee",'Banking Instructions'!H37="Individual"),IF('Banking Instructions'!AS37="","",'Banking Instructions'!AS37),"")</f>
        <v/>
      </c>
      <c r="AM37" s="152" t="str">
        <f>IF(OR('Banking Instructions'!H37="Non Staff Traveller",'Banking Instructions'!H37="Employee",'Banking Instructions'!H37="Individual"),IF('Banking Instructions'!AT37="","",'Banking Instructions'!AT37),"")</f>
        <v/>
      </c>
      <c r="AN37" s="152" t="str">
        <f>IF(OR('Banking Instructions'!H37="Non Staff Traveller",'Banking Instructions'!H37="Employee",'Banking Instructions'!H37="Individual"),IF('Banking Instructions'!AU37="","",'Banking Instructions'!AU37),"")</f>
        <v/>
      </c>
      <c r="AO37" s="136" t="str">
        <f>IF(OR('Banking Instructions'!H37="Non Staff Traveller",'Banking Instructions'!H37="Employee",'Banking Instructions'!H37="Individual"),IF('Banking Instructions'!AV37="","",'Banking Instructions'!AV37),"")</f>
        <v/>
      </c>
      <c r="AP37" s="210"/>
      <c r="AQ37" s="150" t="str">
        <f t="shared" si="2"/>
        <v/>
      </c>
      <c r="AR37" s="344"/>
      <c r="AS37" s="136" t="str">
        <f>IF(OR('Banking Instructions'!H37="Non Staff Traveller",'Banking Instructions'!H37="Employee",'Banking Instructions'!H37="Individual"),IF('Banking Instructions'!AZ37="","",'Banking Instructions'!AZ37),"")</f>
        <v/>
      </c>
      <c r="AT37" s="152" t="str">
        <f>IF(OR('Banking Instructions'!H37="Non Staff Traveller",'Banking Instructions'!H37="Employee",'Banking Instructions'!H37="Individual"),IF('Banking Instructions'!BA37="","",'Banking Instructions'!BA37),"")</f>
        <v/>
      </c>
      <c r="AU37" s="152" t="str">
        <f>IF(OR('Banking Instructions'!H37="Non Staff Traveller",'Banking Instructions'!H37="Employee",'Banking Instructions'!H37="Individual"),IF('Banking Instructions'!BB37="","",'Banking Instructions'!BB37),"")</f>
        <v/>
      </c>
      <c r="AV37" s="210"/>
      <c r="AW37" s="136" t="str">
        <f>IF(OR('Banking Instructions'!H37="Non Staff Traveller",'Banking Instructions'!H37="Employee",'Banking Instructions'!H37="Individual"),IF('Banking Instructions'!BD37="","",'Banking Instructions'!BD37),"")</f>
        <v/>
      </c>
      <c r="AX37" s="136" t="str">
        <f>IF(OR('Banking Instructions'!H37="Non Staff Traveller",'Banking Instructions'!H37="Employee",'Banking Instructions'!H37="Individual"),IF('Banking Instructions'!BE37="","",'Banking Instructions'!BE37),"")</f>
        <v/>
      </c>
      <c r="AY37" s="152" t="str">
        <f>IF(OR('Banking Instructions'!H37="Non Staff Traveller",'Banking Instructions'!H37="Employee",'Banking Instructions'!H37="Individual"),IF('Banking Instructions'!BF37="","",'Banking Instructions'!BF37),"")</f>
        <v/>
      </c>
      <c r="AZ37" s="152" t="str">
        <f>IF(OR('Banking Instructions'!H37="Non Staff Traveller",'Banking Instructions'!H37="Employee",'Banking Instructions'!H37="Individual"),IF('Banking Instructions'!BG37="","",'Banking Instructions'!BG37),"")</f>
        <v/>
      </c>
      <c r="BA37" s="152" t="str">
        <f>IF(OR('Banking Instructions'!H37="Non Staff Traveller",'Banking Instructions'!H37="Employee",'Banking Instructions'!H37="Individual"),IF('Banking Instructions'!BH37="","",'Banking Instructions'!BH37),"")</f>
        <v/>
      </c>
      <c r="BB37" s="152" t="str">
        <f>IF(OR('Banking Instructions'!H37="Non Staff Traveller",'Banking Instructions'!H37="Employee",'Banking Instructions'!H37="Individual"),IF('Banking Instructions'!BI37="","",'Banking Instructions'!BI37),"")</f>
        <v/>
      </c>
      <c r="BC37" s="152" t="str">
        <f>IF(OR('Banking Instructions'!H37="Non Staff Traveller",'Banking Instructions'!H37="Employee",'Banking Instructions'!H37="Individual"),IF('Banking Instructions'!BJ37="","",'Banking Instructions'!BJ37),"")</f>
        <v/>
      </c>
      <c r="BD37" s="136" t="str">
        <f>IF(OR('Banking Instructions'!H37="Non Staff Traveller",'Banking Instructions'!H37="Employee",'Banking Instructions'!H37="Individual"),IF('Banking Instructions'!BK37="","",'Banking Instructions'!BK37),"")</f>
        <v/>
      </c>
      <c r="BE37" s="152" t="str">
        <f>IF(OR('Banking Instructions'!H37="Non Staff Traveller",'Banking Instructions'!H37="Employee",'Banking Instructions'!H37="Individual"),IF('Banking Instructions'!BL37="","",'Banking Instructions'!BL37),"")</f>
        <v/>
      </c>
      <c r="BF37" s="136" t="str">
        <f>IF(OR('Banking Instructions'!H37="Non Staff Traveller",'Banking Instructions'!H37="Employee",'Banking Instructions'!H37="Individual"),IF('Banking Instructions'!BM37="","",'Banking Instructions'!BM37),"")</f>
        <v/>
      </c>
      <c r="BG37" s="136" t="str">
        <f>IF(OR('Banking Instructions'!H37="Non Staff Traveller",'Banking Instructions'!H37="Employee",'Banking Instructions'!H37="Individual"),IF('Banking Instructions'!BN37="","",'Banking Instructions'!BN37),"")</f>
        <v/>
      </c>
      <c r="BH37" s="136" t="str">
        <f>IF(OR('Banking Instructions'!H37="Non Staff Traveller",'Banking Instructions'!H37="Employee",'Banking Instructions'!H37="Individual"),IF('Banking Instructions'!BO37="","",'Banking Instructions'!BO37),"")</f>
        <v/>
      </c>
      <c r="BI37" s="136" t="str">
        <f>IF(OR('Banking Instructions'!H37="Non Staff Traveller",'Banking Instructions'!H37="Employee",'Banking Instructions'!H37="Individual"),IF('Banking Instructions'!BP37="","",'Banking Instructions'!BP37),"")</f>
        <v/>
      </c>
      <c r="BJ37" s="136" t="str">
        <f>IF(OR('Banking Instructions'!H37="Non Staff Traveller",'Banking Instructions'!H37="Employee",'Banking Instructions'!H37="Individual"),IF('Banking Instructions'!BQ37="","",'Banking Instructions'!BQ37),"")</f>
        <v/>
      </c>
      <c r="BK37" s="136" t="str">
        <f>IF(OR('Banking Instructions'!H37="Non Staff Traveller",'Banking Instructions'!H37="Employee",'Banking Instructions'!H37="Individual"),IF('Banking Instructions'!BR37="","",'Banking Instructions'!BR37),"")</f>
        <v/>
      </c>
      <c r="BL37" s="136" t="str">
        <f>IF(OR('Banking Instructions'!H37="Non Staff Traveller",'Banking Instructions'!H37="Employee",'Banking Instructions'!H37="Individual"),IF('Banking Instructions'!BS37="","",'Banking Instructions'!BS37),"")</f>
        <v/>
      </c>
      <c r="BM37" s="136" t="str">
        <f>IF(OR('Banking Instructions'!H37="Non Staff Traveller",'Banking Instructions'!H37="Employee",'Banking Instructions'!H37="Individual"),IF('Banking Instructions'!BT37="","",'Banking Instructions'!BT37),"")</f>
        <v/>
      </c>
      <c r="BN37" s="136"/>
      <c r="BO37" s="210"/>
      <c r="BP37" s="153"/>
      <c r="BQ37" s="153"/>
      <c r="BR37" s="136"/>
      <c r="BS37" s="136"/>
      <c r="BT37" s="136"/>
      <c r="BU37" s="136"/>
      <c r="BV37" s="136" t="str">
        <f t="shared" si="0"/>
        <v/>
      </c>
      <c r="BW37" s="136" t="str">
        <f t="shared" si="1"/>
        <v/>
      </c>
      <c r="BX37" s="210"/>
      <c r="BY37" s="136" t="str">
        <f>IF(OR('Banking Instructions'!H37="Non Staff Traveller",'Banking Instructions'!H37="Employee",'Banking Instructions'!H37="Individual"),IF('Banking Instructions'!CF37="","",'Banking Instructions'!CF37),"")</f>
        <v/>
      </c>
      <c r="BZ37" s="136" t="str">
        <f>IF(OR('Banking Instructions'!H37="Non Staff Traveller",'Banking Instructions'!H37="Employee",'Banking Instructions'!H37="Individual"),IF('Banking Instructions'!CG37="","",'Banking Instructions'!CG37),"")</f>
        <v/>
      </c>
      <c r="CA37" s="136"/>
    </row>
    <row r="38" spans="1:79" s="256" customFormat="1" x14ac:dyDescent="0.2">
      <c r="A38" s="317"/>
      <c r="B38" s="317"/>
      <c r="C38" s="317"/>
      <c r="D38" s="317"/>
      <c r="E38" s="317"/>
      <c r="F38" s="155"/>
      <c r="G38" s="141" t="str">
        <f>IF(OR('Banking Instructions'!H38="Non Staff Traveller",'Banking Instructions'!H38="Employee",'Banking Instructions'!H38="Individual"),'Banking Instructions'!H38,"")</f>
        <v/>
      </c>
      <c r="H38" s="141"/>
      <c r="I38" s="142" t="str">
        <f>IF(OR('Banking Instructions'!H38="Non Staff Traveller",'Banking Instructions'!H38="Employee",'Banking Instructions'!H38="Individual"),IF('Banking Instructions'!J38="","",'Banking Instructions'!J38),"")</f>
        <v/>
      </c>
      <c r="J38" s="143" t="str">
        <f>IF(OR('Banking Instructions'!H38="Non Staff Traveller",'Banking Instructions'!H38="Employee",'Banking Instructions'!H38="Individual"),IF('Banking Instructions'!K38="","",'Banking Instructions'!K38),"")</f>
        <v/>
      </c>
      <c r="K38" s="142" t="str">
        <f>IF(OR('Banking Instructions'!H38="Non Staff Traveller",'Banking Instructions'!H38="Employee",'Banking Instructions'!H38="Individual"),IF('Banking Instructions'!L38="","",'Banking Instructions'!L38),"")</f>
        <v/>
      </c>
      <c r="L38" s="143" t="str">
        <f>IF(OR('Banking Instructions'!H38="Non Staff Traveller",'Banking Instructions'!H38="Employee",'Banking Instructions'!H38="Individual"),IF('Banking Instructions'!Q38="","",'Banking Instructions'!Q38),"")</f>
        <v/>
      </c>
      <c r="M38" s="341"/>
      <c r="N38" s="145" t="str">
        <f>IF(OR('Banking Instructions'!H38="Non Staff Traveller",'Banking Instructions'!H38="Employee",'Banking Instructions'!H38="Individual"),IF('Banking Instructions'!U38="","",'Banking Instructions'!U38),"")</f>
        <v/>
      </c>
      <c r="O38" s="149"/>
      <c r="P38" s="149"/>
      <c r="Q38" s="129" t="str">
        <f>IF(OR('Banking Instructions'!H38="Non Staff Traveller",'Banking Instructions'!H38="Employee",'Banking Instructions'!H38="Individual"),IF('Banking Instructions'!X38="","",'Banking Instructions'!X38),"")</f>
        <v/>
      </c>
      <c r="R38" s="411"/>
      <c r="S38" s="411"/>
      <c r="T38" s="147" t="str">
        <f>IF(OR('Banking Instructions'!H38="Non Staff Traveller",'Banking Instructions'!H38="Employee",'Banking Instructions'!H38="Individual"),IF('Banking Instructions'!AA38="","",'Banking Instructions'!AA38),"")</f>
        <v/>
      </c>
      <c r="U38" s="147" t="str">
        <f>IF(OR('Banking Instructions'!H38="Non Staff Traveller",'Banking Instructions'!H38="Employee",'Banking Instructions'!H38="Individual"),IF('Banking Instructions'!AB38="","",'Banking Instructions'!AB38),"")</f>
        <v/>
      </c>
      <c r="V38" s="143" t="str">
        <f>IF(OR('Banking Instructions'!H38="Non Staff Traveller",'Banking Instructions'!H38="Employee",'Banking Instructions'!H38="Individual"),IF('Banking Instructions'!AC38="","",'Banking Instructions'!AC38),"")</f>
        <v/>
      </c>
      <c r="W38" s="342"/>
      <c r="X38" s="147"/>
      <c r="Y38" s="147"/>
      <c r="Z38" s="147"/>
      <c r="AA38" s="149"/>
      <c r="AB38" s="145" t="str">
        <f>IF(OR('Banking Instructions'!H38="Non Staff Traveller",'Banking Instructions'!H38="Employee",'Banking Instructions'!H38="Individual"),IF('Banking Instructions'!AI38="","",'Banking Instructions'!AI38),"")</f>
        <v/>
      </c>
      <c r="AC38" s="145" t="str">
        <f>IF(OR('Banking Instructions'!H38="Non Staff Traveller",'Banking Instructions'!H38="Employee",'Banking Instructions'!H38="Individual"),IF('Banking Instructions'!AJ38="","",'Banking Instructions'!AJ38),"")</f>
        <v/>
      </c>
      <c r="AD38" s="343" t="str">
        <f>IF(OR('Banking Instructions'!H38="Non Staff Traveller",'Banking Instructions'!H38="Employee",'Banking Instructions'!H38="Individual"),IF('Banking Instructions'!AK38="","",'Banking Instructions'!AK38),"")</f>
        <v/>
      </c>
      <c r="AE38" s="147"/>
      <c r="AF38" s="147" t="str">
        <f>IF(OR('Banking Instructions'!H38="Non Staff Traveller",'Banking Instructions'!H38="Employee",'Banking Instructions'!H38="Individual"),IF('Banking Instructions'!AM38="","",'Banking Instructions'!AM38),"")</f>
        <v/>
      </c>
      <c r="AG38" s="147" t="str">
        <f>IF(OR('Banking Instructions'!H38="Non Staff Traveller",'Banking Instructions'!H38="Employee",'Banking Instructions'!H38="Individual"),IF('Banking Instructions'!AN38="","",'Banking Instructions'!AN38),"")</f>
        <v/>
      </c>
      <c r="AH38" s="147"/>
      <c r="AI38" s="344" t="str">
        <f>IF(OR('Banking Instructions'!H38="Non Staff Traveller",'Banking Instructions'!H38="Employee",'Banking Instructions'!H38="Individual"),IF('Banking Instructions'!AP38="","",'Banking Instructions'!AP38),"")</f>
        <v/>
      </c>
      <c r="AJ38" s="150" t="str">
        <f>IF(OR('Banking Instructions'!H38="Non Staff Traveller",'Banking Instructions'!H38="Employee",'Banking Instructions'!H38="Individual"),IF('Banking Instructions'!AQ38="","",'Banking Instructions'!AQ38),"")</f>
        <v/>
      </c>
      <c r="AK38" s="151" t="str">
        <f>IF(OR('Banking Instructions'!H38="Non Staff Traveller",'Banking Instructions'!H38="Employee",'Banking Instructions'!H38="Individual"),IF('Banking Instructions'!AR38="","",'Banking Instructions'!AR38),"")</f>
        <v/>
      </c>
      <c r="AL38" s="344" t="str">
        <f>IF(OR('Banking Instructions'!H38="Non Staff Traveller",'Banking Instructions'!H38="Employee",'Banking Instructions'!H38="Individual"),IF('Banking Instructions'!AS38="","",'Banking Instructions'!AS38),"")</f>
        <v/>
      </c>
      <c r="AM38" s="152" t="str">
        <f>IF(OR('Banking Instructions'!H38="Non Staff Traveller",'Banking Instructions'!H38="Employee",'Banking Instructions'!H38="Individual"),IF('Banking Instructions'!AT38="","",'Banking Instructions'!AT38),"")</f>
        <v/>
      </c>
      <c r="AN38" s="152" t="str">
        <f>IF(OR('Banking Instructions'!H38="Non Staff Traveller",'Banking Instructions'!H38="Employee",'Banking Instructions'!H38="Individual"),IF('Banking Instructions'!AU38="","",'Banking Instructions'!AU38),"")</f>
        <v/>
      </c>
      <c r="AO38" s="136" t="str">
        <f>IF(OR('Banking Instructions'!H38="Non Staff Traveller",'Banking Instructions'!H38="Employee",'Banking Instructions'!H38="Individual"),IF('Banking Instructions'!AV38="","",'Banking Instructions'!AV38),"")</f>
        <v/>
      </c>
      <c r="AP38" s="210"/>
      <c r="AQ38" s="150" t="str">
        <f t="shared" si="2"/>
        <v/>
      </c>
      <c r="AR38" s="344"/>
      <c r="AS38" s="136" t="str">
        <f>IF(OR('Banking Instructions'!H38="Non Staff Traveller",'Banking Instructions'!H38="Employee",'Banking Instructions'!H38="Individual"),IF('Banking Instructions'!AZ38="","",'Banking Instructions'!AZ38),"")</f>
        <v/>
      </c>
      <c r="AT38" s="152" t="str">
        <f>IF(OR('Banking Instructions'!H38="Non Staff Traveller",'Banking Instructions'!H38="Employee",'Banking Instructions'!H38="Individual"),IF('Banking Instructions'!BA38="","",'Banking Instructions'!BA38),"")</f>
        <v/>
      </c>
      <c r="AU38" s="152" t="str">
        <f>IF(OR('Banking Instructions'!H38="Non Staff Traveller",'Banking Instructions'!H38="Employee",'Banking Instructions'!H38="Individual"),IF('Banking Instructions'!BB38="","",'Banking Instructions'!BB38),"")</f>
        <v/>
      </c>
      <c r="AV38" s="210"/>
      <c r="AW38" s="136" t="str">
        <f>IF(OR('Banking Instructions'!H38="Non Staff Traveller",'Banking Instructions'!H38="Employee",'Banking Instructions'!H38="Individual"),IF('Banking Instructions'!BD38="","",'Banking Instructions'!BD38),"")</f>
        <v/>
      </c>
      <c r="AX38" s="136" t="str">
        <f>IF(OR('Banking Instructions'!H38="Non Staff Traveller",'Banking Instructions'!H38="Employee",'Banking Instructions'!H38="Individual"),IF('Banking Instructions'!BE38="","",'Banking Instructions'!BE38),"")</f>
        <v/>
      </c>
      <c r="AY38" s="152" t="str">
        <f>IF(OR('Banking Instructions'!H38="Non Staff Traveller",'Banking Instructions'!H38="Employee",'Banking Instructions'!H38="Individual"),IF('Banking Instructions'!BF38="","",'Banking Instructions'!BF38),"")</f>
        <v/>
      </c>
      <c r="AZ38" s="152" t="str">
        <f>IF(OR('Banking Instructions'!H38="Non Staff Traveller",'Banking Instructions'!H38="Employee",'Banking Instructions'!H38="Individual"),IF('Banking Instructions'!BG38="","",'Banking Instructions'!BG38),"")</f>
        <v/>
      </c>
      <c r="BA38" s="152" t="str">
        <f>IF(OR('Banking Instructions'!H38="Non Staff Traveller",'Banking Instructions'!H38="Employee",'Banking Instructions'!H38="Individual"),IF('Banking Instructions'!BH38="","",'Banking Instructions'!BH38),"")</f>
        <v/>
      </c>
      <c r="BB38" s="152" t="str">
        <f>IF(OR('Banking Instructions'!H38="Non Staff Traveller",'Banking Instructions'!H38="Employee",'Banking Instructions'!H38="Individual"),IF('Banking Instructions'!BI38="","",'Banking Instructions'!BI38),"")</f>
        <v/>
      </c>
      <c r="BC38" s="152" t="str">
        <f>IF(OR('Banking Instructions'!H38="Non Staff Traveller",'Banking Instructions'!H38="Employee",'Banking Instructions'!H38="Individual"),IF('Banking Instructions'!BJ38="","",'Banking Instructions'!BJ38),"")</f>
        <v/>
      </c>
      <c r="BD38" s="136" t="str">
        <f>IF(OR('Banking Instructions'!H38="Non Staff Traveller",'Banking Instructions'!H38="Employee",'Banking Instructions'!H38="Individual"),IF('Banking Instructions'!BK38="","",'Banking Instructions'!BK38),"")</f>
        <v/>
      </c>
      <c r="BE38" s="152" t="str">
        <f>IF(OR('Banking Instructions'!H38="Non Staff Traveller",'Banking Instructions'!H38="Employee",'Banking Instructions'!H38="Individual"),IF('Banking Instructions'!BL38="","",'Banking Instructions'!BL38),"")</f>
        <v/>
      </c>
      <c r="BF38" s="136" t="str">
        <f>IF(OR('Banking Instructions'!H38="Non Staff Traveller",'Banking Instructions'!H38="Employee",'Banking Instructions'!H38="Individual"),IF('Banking Instructions'!BM38="","",'Banking Instructions'!BM38),"")</f>
        <v/>
      </c>
      <c r="BG38" s="136" t="str">
        <f>IF(OR('Banking Instructions'!H38="Non Staff Traveller",'Banking Instructions'!H38="Employee",'Banking Instructions'!H38="Individual"),IF('Banking Instructions'!BN38="","",'Banking Instructions'!BN38),"")</f>
        <v/>
      </c>
      <c r="BH38" s="136" t="str">
        <f>IF(OR('Banking Instructions'!H38="Non Staff Traveller",'Banking Instructions'!H38="Employee",'Banking Instructions'!H38="Individual"),IF('Banking Instructions'!BO38="","",'Banking Instructions'!BO38),"")</f>
        <v/>
      </c>
      <c r="BI38" s="136" t="str">
        <f>IF(OR('Banking Instructions'!H38="Non Staff Traveller",'Banking Instructions'!H38="Employee",'Banking Instructions'!H38="Individual"),IF('Banking Instructions'!BP38="","",'Banking Instructions'!BP38),"")</f>
        <v/>
      </c>
      <c r="BJ38" s="136" t="str">
        <f>IF(OR('Banking Instructions'!H38="Non Staff Traveller",'Banking Instructions'!H38="Employee",'Banking Instructions'!H38="Individual"),IF('Banking Instructions'!BQ38="","",'Banking Instructions'!BQ38),"")</f>
        <v/>
      </c>
      <c r="BK38" s="136" t="str">
        <f>IF(OR('Banking Instructions'!H38="Non Staff Traveller",'Banking Instructions'!H38="Employee",'Banking Instructions'!H38="Individual"),IF('Banking Instructions'!BR38="","",'Banking Instructions'!BR38),"")</f>
        <v/>
      </c>
      <c r="BL38" s="136" t="str">
        <f>IF(OR('Banking Instructions'!H38="Non Staff Traveller",'Banking Instructions'!H38="Employee",'Banking Instructions'!H38="Individual"),IF('Banking Instructions'!BS38="","",'Banking Instructions'!BS38),"")</f>
        <v/>
      </c>
      <c r="BM38" s="136" t="str">
        <f>IF(OR('Banking Instructions'!H38="Non Staff Traveller",'Banking Instructions'!H38="Employee",'Banking Instructions'!H38="Individual"),IF('Banking Instructions'!BT38="","",'Banking Instructions'!BT38),"")</f>
        <v/>
      </c>
      <c r="BN38" s="136"/>
      <c r="BO38" s="210"/>
      <c r="BP38" s="153"/>
      <c r="BQ38" s="153"/>
      <c r="BR38" s="136"/>
      <c r="BS38" s="136"/>
      <c r="BT38" s="136"/>
      <c r="BU38" s="136"/>
      <c r="BV38" s="136" t="str">
        <f t="shared" si="0"/>
        <v/>
      </c>
      <c r="BW38" s="136" t="str">
        <f t="shared" si="1"/>
        <v/>
      </c>
      <c r="BX38" s="210"/>
      <c r="BY38" s="136" t="str">
        <f>IF(OR('Banking Instructions'!H38="Non Staff Traveller",'Banking Instructions'!H38="Employee",'Banking Instructions'!H38="Individual"),IF('Banking Instructions'!CF38="","",'Banking Instructions'!CF38),"")</f>
        <v/>
      </c>
      <c r="BZ38" s="136" t="str">
        <f>IF(OR('Banking Instructions'!H38="Non Staff Traveller",'Banking Instructions'!H38="Employee",'Banking Instructions'!H38="Individual"),IF('Banking Instructions'!CG38="","",'Banking Instructions'!CG38),"")</f>
        <v/>
      </c>
      <c r="CA38" s="136"/>
    </row>
    <row r="39" spans="1:79" s="256" customFormat="1" x14ac:dyDescent="0.2">
      <c r="A39" s="317"/>
      <c r="B39" s="317"/>
      <c r="C39" s="317"/>
      <c r="D39" s="317"/>
      <c r="E39" s="317"/>
      <c r="F39" s="155"/>
      <c r="G39" s="141" t="str">
        <f>IF(OR('Banking Instructions'!H39="Non Staff Traveller",'Banking Instructions'!H39="Employee",'Banking Instructions'!H39="Individual"),'Banking Instructions'!H39,"")</f>
        <v/>
      </c>
      <c r="H39" s="141"/>
      <c r="I39" s="142" t="str">
        <f>IF(OR('Banking Instructions'!H39="Non Staff Traveller",'Banking Instructions'!H39="Employee",'Banking Instructions'!H39="Individual"),IF('Banking Instructions'!J39="","",'Banking Instructions'!J39),"")</f>
        <v/>
      </c>
      <c r="J39" s="143" t="str">
        <f>IF(OR('Banking Instructions'!H39="Non Staff Traveller",'Banking Instructions'!H39="Employee",'Banking Instructions'!H39="Individual"),IF('Banking Instructions'!K39="","",'Banking Instructions'!K39),"")</f>
        <v/>
      </c>
      <c r="K39" s="142" t="str">
        <f>IF(OR('Banking Instructions'!H39="Non Staff Traveller",'Banking Instructions'!H39="Employee",'Banking Instructions'!H39="Individual"),IF('Banking Instructions'!L39="","",'Banking Instructions'!L39),"")</f>
        <v/>
      </c>
      <c r="L39" s="143" t="str">
        <f>IF(OR('Banking Instructions'!H39="Non Staff Traveller",'Banking Instructions'!H39="Employee",'Banking Instructions'!H39="Individual"),IF('Banking Instructions'!Q39="","",'Banking Instructions'!Q39),"")</f>
        <v/>
      </c>
      <c r="M39" s="341"/>
      <c r="N39" s="145" t="str">
        <f>IF(OR('Banking Instructions'!H39="Non Staff Traveller",'Banking Instructions'!H39="Employee",'Banking Instructions'!H39="Individual"),IF('Banking Instructions'!U39="","",'Banking Instructions'!U39),"")</f>
        <v/>
      </c>
      <c r="O39" s="149"/>
      <c r="P39" s="149"/>
      <c r="Q39" s="129" t="str">
        <f>IF(OR('Banking Instructions'!H39="Non Staff Traveller",'Banking Instructions'!H39="Employee",'Banking Instructions'!H39="Individual"),IF('Banking Instructions'!X39="","",'Banking Instructions'!X39),"")</f>
        <v/>
      </c>
      <c r="R39" s="411"/>
      <c r="S39" s="411"/>
      <c r="T39" s="147" t="str">
        <f>IF(OR('Banking Instructions'!H39="Non Staff Traveller",'Banking Instructions'!H39="Employee",'Banking Instructions'!H39="Individual"),IF('Banking Instructions'!AA39="","",'Banking Instructions'!AA39),"")</f>
        <v/>
      </c>
      <c r="U39" s="147" t="str">
        <f>IF(OR('Banking Instructions'!H39="Non Staff Traveller",'Banking Instructions'!H39="Employee",'Banking Instructions'!H39="Individual"),IF('Banking Instructions'!AB39="","",'Banking Instructions'!AB39),"")</f>
        <v/>
      </c>
      <c r="V39" s="143" t="str">
        <f>IF(OR('Banking Instructions'!H39="Non Staff Traveller",'Banking Instructions'!H39="Employee",'Banking Instructions'!H39="Individual"),IF('Banking Instructions'!AC39="","",'Banking Instructions'!AC39),"")</f>
        <v/>
      </c>
      <c r="W39" s="342"/>
      <c r="X39" s="147"/>
      <c r="Y39" s="147"/>
      <c r="Z39" s="147"/>
      <c r="AA39" s="149"/>
      <c r="AB39" s="145" t="str">
        <f>IF(OR('Banking Instructions'!H39="Non Staff Traveller",'Banking Instructions'!H39="Employee",'Banking Instructions'!H39="Individual"),IF('Banking Instructions'!AI39="","",'Banking Instructions'!AI39),"")</f>
        <v/>
      </c>
      <c r="AC39" s="145" t="str">
        <f>IF(OR('Banking Instructions'!H39="Non Staff Traveller",'Banking Instructions'!H39="Employee",'Banking Instructions'!H39="Individual"),IF('Banking Instructions'!AJ39="","",'Banking Instructions'!AJ39),"")</f>
        <v/>
      </c>
      <c r="AD39" s="343" t="str">
        <f>IF(OR('Banking Instructions'!H39="Non Staff Traveller",'Banking Instructions'!H39="Employee",'Banking Instructions'!H39="Individual"),IF('Banking Instructions'!AK39="","",'Banking Instructions'!AK39),"")</f>
        <v/>
      </c>
      <c r="AE39" s="147"/>
      <c r="AF39" s="147" t="str">
        <f>IF(OR('Banking Instructions'!H39="Non Staff Traveller",'Banking Instructions'!H39="Employee",'Banking Instructions'!H39="Individual"),IF('Banking Instructions'!AM39="","",'Banking Instructions'!AM39),"")</f>
        <v/>
      </c>
      <c r="AG39" s="147" t="str">
        <f>IF(OR('Banking Instructions'!H39="Non Staff Traveller",'Banking Instructions'!H39="Employee",'Banking Instructions'!H39="Individual"),IF('Banking Instructions'!AN39="","",'Banking Instructions'!AN39),"")</f>
        <v/>
      </c>
      <c r="AH39" s="147"/>
      <c r="AI39" s="344" t="str">
        <f>IF(OR('Banking Instructions'!H39="Non Staff Traveller",'Banking Instructions'!H39="Employee",'Banking Instructions'!H39="Individual"),IF('Banking Instructions'!AP39="","",'Banking Instructions'!AP39),"")</f>
        <v/>
      </c>
      <c r="AJ39" s="150" t="str">
        <f>IF(OR('Banking Instructions'!H39="Non Staff Traveller",'Banking Instructions'!H39="Employee",'Banking Instructions'!H39="Individual"),IF('Banking Instructions'!AQ39="","",'Banking Instructions'!AQ39),"")</f>
        <v/>
      </c>
      <c r="AK39" s="151" t="str">
        <f>IF(OR('Banking Instructions'!H39="Non Staff Traveller",'Banking Instructions'!H39="Employee",'Banking Instructions'!H39="Individual"),IF('Banking Instructions'!AR39="","",'Banking Instructions'!AR39),"")</f>
        <v/>
      </c>
      <c r="AL39" s="344" t="str">
        <f>IF(OR('Banking Instructions'!H39="Non Staff Traveller",'Banking Instructions'!H39="Employee",'Banking Instructions'!H39="Individual"),IF('Banking Instructions'!AS39="","",'Banking Instructions'!AS39),"")</f>
        <v/>
      </c>
      <c r="AM39" s="152" t="str">
        <f>IF(OR('Banking Instructions'!H39="Non Staff Traveller",'Banking Instructions'!H39="Employee",'Banking Instructions'!H39="Individual"),IF('Banking Instructions'!AT39="","",'Banking Instructions'!AT39),"")</f>
        <v/>
      </c>
      <c r="AN39" s="152" t="str">
        <f>IF(OR('Banking Instructions'!H39="Non Staff Traveller",'Banking Instructions'!H39="Employee",'Banking Instructions'!H39="Individual"),IF('Banking Instructions'!AU39="","",'Banking Instructions'!AU39),"")</f>
        <v/>
      </c>
      <c r="AO39" s="136" t="str">
        <f>IF(OR('Banking Instructions'!H39="Non Staff Traveller",'Banking Instructions'!H39="Employee",'Banking Instructions'!H39="Individual"),IF('Banking Instructions'!AV39="","",'Banking Instructions'!AV39),"")</f>
        <v/>
      </c>
      <c r="AP39" s="210"/>
      <c r="AQ39" s="150" t="str">
        <f t="shared" si="2"/>
        <v/>
      </c>
      <c r="AR39" s="344"/>
      <c r="AS39" s="136" t="str">
        <f>IF(OR('Banking Instructions'!H39="Non Staff Traveller",'Banking Instructions'!H39="Employee",'Banking Instructions'!H39="Individual"),IF('Banking Instructions'!AZ39="","",'Banking Instructions'!AZ39),"")</f>
        <v/>
      </c>
      <c r="AT39" s="152" t="str">
        <f>IF(OR('Banking Instructions'!H39="Non Staff Traveller",'Banking Instructions'!H39="Employee",'Banking Instructions'!H39="Individual"),IF('Banking Instructions'!BA39="","",'Banking Instructions'!BA39),"")</f>
        <v/>
      </c>
      <c r="AU39" s="152" t="str">
        <f>IF(OR('Banking Instructions'!H39="Non Staff Traveller",'Banking Instructions'!H39="Employee",'Banking Instructions'!H39="Individual"),IF('Banking Instructions'!BB39="","",'Banking Instructions'!BB39),"")</f>
        <v/>
      </c>
      <c r="AV39" s="210"/>
      <c r="AW39" s="136" t="str">
        <f>IF(OR('Banking Instructions'!H39="Non Staff Traveller",'Banking Instructions'!H39="Employee",'Banking Instructions'!H39="Individual"),IF('Banking Instructions'!BD39="","",'Banking Instructions'!BD39),"")</f>
        <v/>
      </c>
      <c r="AX39" s="136" t="str">
        <f>IF(OR('Banking Instructions'!H39="Non Staff Traveller",'Banking Instructions'!H39="Employee",'Banking Instructions'!H39="Individual"),IF('Banking Instructions'!BE39="","",'Banking Instructions'!BE39),"")</f>
        <v/>
      </c>
      <c r="AY39" s="152" t="str">
        <f>IF(OR('Banking Instructions'!H39="Non Staff Traveller",'Banking Instructions'!H39="Employee",'Banking Instructions'!H39="Individual"),IF('Banking Instructions'!BF39="","",'Banking Instructions'!BF39),"")</f>
        <v/>
      </c>
      <c r="AZ39" s="152" t="str">
        <f>IF(OR('Banking Instructions'!H39="Non Staff Traveller",'Banking Instructions'!H39="Employee",'Banking Instructions'!H39="Individual"),IF('Banking Instructions'!BG39="","",'Banking Instructions'!BG39),"")</f>
        <v/>
      </c>
      <c r="BA39" s="152" t="str">
        <f>IF(OR('Banking Instructions'!H39="Non Staff Traveller",'Banking Instructions'!H39="Employee",'Banking Instructions'!H39="Individual"),IF('Banking Instructions'!BH39="","",'Banking Instructions'!BH39),"")</f>
        <v/>
      </c>
      <c r="BB39" s="152" t="str">
        <f>IF(OR('Banking Instructions'!H39="Non Staff Traveller",'Banking Instructions'!H39="Employee",'Banking Instructions'!H39="Individual"),IF('Banking Instructions'!BI39="","",'Banking Instructions'!BI39),"")</f>
        <v/>
      </c>
      <c r="BC39" s="152" t="str">
        <f>IF(OR('Banking Instructions'!H39="Non Staff Traveller",'Banking Instructions'!H39="Employee",'Banking Instructions'!H39="Individual"),IF('Banking Instructions'!BJ39="","",'Banking Instructions'!BJ39),"")</f>
        <v/>
      </c>
      <c r="BD39" s="136" t="str">
        <f>IF(OR('Banking Instructions'!H39="Non Staff Traveller",'Banking Instructions'!H39="Employee",'Banking Instructions'!H39="Individual"),IF('Banking Instructions'!BK39="","",'Banking Instructions'!BK39),"")</f>
        <v/>
      </c>
      <c r="BE39" s="152" t="str">
        <f>IF(OR('Banking Instructions'!H39="Non Staff Traveller",'Banking Instructions'!H39="Employee",'Banking Instructions'!H39="Individual"),IF('Banking Instructions'!BL39="","",'Banking Instructions'!BL39),"")</f>
        <v/>
      </c>
      <c r="BF39" s="136" t="str">
        <f>IF(OR('Banking Instructions'!H39="Non Staff Traveller",'Banking Instructions'!H39="Employee",'Banking Instructions'!H39="Individual"),IF('Banking Instructions'!BM39="","",'Banking Instructions'!BM39),"")</f>
        <v/>
      </c>
      <c r="BG39" s="136" t="str">
        <f>IF(OR('Banking Instructions'!H39="Non Staff Traveller",'Banking Instructions'!H39="Employee",'Banking Instructions'!H39="Individual"),IF('Banking Instructions'!BN39="","",'Banking Instructions'!BN39),"")</f>
        <v/>
      </c>
      <c r="BH39" s="136" t="str">
        <f>IF(OR('Banking Instructions'!H39="Non Staff Traveller",'Banking Instructions'!H39="Employee",'Banking Instructions'!H39="Individual"),IF('Banking Instructions'!BO39="","",'Banking Instructions'!BO39),"")</f>
        <v/>
      </c>
      <c r="BI39" s="136" t="str">
        <f>IF(OR('Banking Instructions'!H39="Non Staff Traveller",'Banking Instructions'!H39="Employee",'Banking Instructions'!H39="Individual"),IF('Banking Instructions'!BP39="","",'Banking Instructions'!BP39),"")</f>
        <v/>
      </c>
      <c r="BJ39" s="136" t="str">
        <f>IF(OR('Banking Instructions'!H39="Non Staff Traveller",'Banking Instructions'!H39="Employee",'Banking Instructions'!H39="Individual"),IF('Banking Instructions'!BQ39="","",'Banking Instructions'!BQ39),"")</f>
        <v/>
      </c>
      <c r="BK39" s="136" t="str">
        <f>IF(OR('Banking Instructions'!H39="Non Staff Traveller",'Banking Instructions'!H39="Employee",'Banking Instructions'!H39="Individual"),IF('Banking Instructions'!BR39="","",'Banking Instructions'!BR39),"")</f>
        <v/>
      </c>
      <c r="BL39" s="136" t="str">
        <f>IF(OR('Banking Instructions'!H39="Non Staff Traveller",'Banking Instructions'!H39="Employee",'Banking Instructions'!H39="Individual"),IF('Banking Instructions'!BS39="","",'Banking Instructions'!BS39),"")</f>
        <v/>
      </c>
      <c r="BM39" s="136" t="str">
        <f>IF(OR('Banking Instructions'!H39="Non Staff Traveller",'Banking Instructions'!H39="Employee",'Banking Instructions'!H39="Individual"),IF('Banking Instructions'!BT39="","",'Banking Instructions'!BT39),"")</f>
        <v/>
      </c>
      <c r="BN39" s="136"/>
      <c r="BO39" s="210"/>
      <c r="BP39" s="153"/>
      <c r="BQ39" s="153"/>
      <c r="BR39" s="136"/>
      <c r="BS39" s="136"/>
      <c r="BT39" s="136"/>
      <c r="BU39" s="136"/>
      <c r="BV39" s="136" t="str">
        <f t="shared" si="0"/>
        <v/>
      </c>
      <c r="BW39" s="136" t="str">
        <f t="shared" si="1"/>
        <v/>
      </c>
      <c r="BX39" s="210"/>
      <c r="BY39" s="136" t="str">
        <f>IF(OR('Banking Instructions'!H39="Non Staff Traveller",'Banking Instructions'!H39="Employee",'Banking Instructions'!H39="Individual"),IF('Banking Instructions'!CF39="","",'Banking Instructions'!CF39),"")</f>
        <v/>
      </c>
      <c r="BZ39" s="136" t="str">
        <f>IF(OR('Banking Instructions'!H39="Non Staff Traveller",'Banking Instructions'!H39="Employee",'Banking Instructions'!H39="Individual"),IF('Banking Instructions'!CG39="","",'Banking Instructions'!CG39),"")</f>
        <v/>
      </c>
      <c r="CA39" s="136"/>
    </row>
    <row r="40" spans="1:79" s="256" customFormat="1" x14ac:dyDescent="0.2">
      <c r="A40" s="317"/>
      <c r="B40" s="317"/>
      <c r="C40" s="317"/>
      <c r="D40" s="317"/>
      <c r="E40" s="317"/>
      <c r="F40" s="155"/>
      <c r="G40" s="141" t="str">
        <f>IF(OR('Banking Instructions'!H40="Non Staff Traveller",'Banking Instructions'!H40="Employee",'Banking Instructions'!H40="Individual"),'Banking Instructions'!H40,"")</f>
        <v/>
      </c>
      <c r="H40" s="141"/>
      <c r="I40" s="142" t="str">
        <f>IF(OR('Banking Instructions'!H40="Non Staff Traveller",'Banking Instructions'!H40="Employee",'Banking Instructions'!H40="Individual"),IF('Banking Instructions'!J40="","",'Banking Instructions'!J40),"")</f>
        <v/>
      </c>
      <c r="J40" s="143" t="str">
        <f>IF(OR('Banking Instructions'!H40="Non Staff Traveller",'Banking Instructions'!H40="Employee",'Banking Instructions'!H40="Individual"),IF('Banking Instructions'!K40="","",'Banking Instructions'!K40),"")</f>
        <v/>
      </c>
      <c r="K40" s="142" t="str">
        <f>IF(OR('Banking Instructions'!H40="Non Staff Traveller",'Banking Instructions'!H40="Employee",'Banking Instructions'!H40="Individual"),IF('Banking Instructions'!L40="","",'Banking Instructions'!L40),"")</f>
        <v/>
      </c>
      <c r="L40" s="143" t="str">
        <f>IF(OR('Banking Instructions'!H40="Non Staff Traveller",'Banking Instructions'!H40="Employee",'Banking Instructions'!H40="Individual"),IF('Banking Instructions'!Q40="","",'Banking Instructions'!Q40),"")</f>
        <v/>
      </c>
      <c r="M40" s="341"/>
      <c r="N40" s="145" t="str">
        <f>IF(OR('Banking Instructions'!H40="Non Staff Traveller",'Banking Instructions'!H40="Employee",'Banking Instructions'!H40="Individual"),IF('Banking Instructions'!U40="","",'Banking Instructions'!U40),"")</f>
        <v/>
      </c>
      <c r="O40" s="149"/>
      <c r="P40" s="149"/>
      <c r="Q40" s="129" t="str">
        <f>IF(OR('Banking Instructions'!H40="Non Staff Traveller",'Banking Instructions'!H40="Employee",'Banking Instructions'!H40="Individual"),IF('Banking Instructions'!X40="","",'Banking Instructions'!X40),"")</f>
        <v/>
      </c>
      <c r="R40" s="411"/>
      <c r="S40" s="411"/>
      <c r="T40" s="147" t="str">
        <f>IF(OR('Banking Instructions'!H40="Non Staff Traveller",'Banking Instructions'!H40="Employee",'Banking Instructions'!H40="Individual"),IF('Banking Instructions'!AA40="","",'Banking Instructions'!AA40),"")</f>
        <v/>
      </c>
      <c r="U40" s="147" t="str">
        <f>IF(OR('Banking Instructions'!H40="Non Staff Traveller",'Banking Instructions'!H40="Employee",'Banking Instructions'!H40="Individual"),IF('Banking Instructions'!AB40="","",'Banking Instructions'!AB40),"")</f>
        <v/>
      </c>
      <c r="V40" s="143" t="str">
        <f>IF(OR('Banking Instructions'!H40="Non Staff Traveller",'Banking Instructions'!H40="Employee",'Banking Instructions'!H40="Individual"),IF('Banking Instructions'!AC40="","",'Banking Instructions'!AC40),"")</f>
        <v/>
      </c>
      <c r="W40" s="342"/>
      <c r="X40" s="147"/>
      <c r="Y40" s="147"/>
      <c r="Z40" s="147"/>
      <c r="AA40" s="149"/>
      <c r="AB40" s="145" t="str">
        <f>IF(OR('Banking Instructions'!H40="Non Staff Traveller",'Banking Instructions'!H40="Employee",'Banking Instructions'!H40="Individual"),IF('Banking Instructions'!AI40="","",'Banking Instructions'!AI40),"")</f>
        <v/>
      </c>
      <c r="AC40" s="145" t="str">
        <f>IF(OR('Banking Instructions'!H40="Non Staff Traveller",'Banking Instructions'!H40="Employee",'Banking Instructions'!H40="Individual"),IF('Banking Instructions'!AJ40="","",'Banking Instructions'!AJ40),"")</f>
        <v/>
      </c>
      <c r="AD40" s="343" t="str">
        <f>IF(OR('Banking Instructions'!H40="Non Staff Traveller",'Banking Instructions'!H40="Employee",'Banking Instructions'!H40="Individual"),IF('Banking Instructions'!AK40="","",'Banking Instructions'!AK40),"")</f>
        <v/>
      </c>
      <c r="AE40" s="147"/>
      <c r="AF40" s="147" t="str">
        <f>IF(OR('Banking Instructions'!H40="Non Staff Traveller",'Banking Instructions'!H40="Employee",'Banking Instructions'!H40="Individual"),IF('Banking Instructions'!AM40="","",'Banking Instructions'!AM40),"")</f>
        <v/>
      </c>
      <c r="AG40" s="147" t="str">
        <f>IF(OR('Banking Instructions'!H40="Non Staff Traveller",'Banking Instructions'!H40="Employee",'Banking Instructions'!H40="Individual"),IF('Banking Instructions'!AN40="","",'Banking Instructions'!AN40),"")</f>
        <v/>
      </c>
      <c r="AH40" s="147"/>
      <c r="AI40" s="344" t="str">
        <f>IF(OR('Banking Instructions'!H40="Non Staff Traveller",'Banking Instructions'!H40="Employee",'Banking Instructions'!H40="Individual"),IF('Banking Instructions'!AP40="","",'Banking Instructions'!AP40),"")</f>
        <v/>
      </c>
      <c r="AJ40" s="150" t="str">
        <f>IF(OR('Banking Instructions'!H40="Non Staff Traveller",'Banking Instructions'!H40="Employee",'Banking Instructions'!H40="Individual"),IF('Banking Instructions'!AQ40="","",'Banking Instructions'!AQ40),"")</f>
        <v/>
      </c>
      <c r="AK40" s="151" t="str">
        <f>IF(OR('Banking Instructions'!H40="Non Staff Traveller",'Banking Instructions'!H40="Employee",'Banking Instructions'!H40="Individual"),IF('Banking Instructions'!AR40="","",'Banking Instructions'!AR40),"")</f>
        <v/>
      </c>
      <c r="AL40" s="344" t="str">
        <f>IF(OR('Banking Instructions'!H40="Non Staff Traveller",'Banking Instructions'!H40="Employee",'Banking Instructions'!H40="Individual"),IF('Banking Instructions'!AS40="","",'Banking Instructions'!AS40),"")</f>
        <v/>
      </c>
      <c r="AM40" s="152" t="str">
        <f>IF(OR('Banking Instructions'!H40="Non Staff Traveller",'Banking Instructions'!H40="Employee",'Banking Instructions'!H40="Individual"),IF('Banking Instructions'!AT40="","",'Banking Instructions'!AT40),"")</f>
        <v/>
      </c>
      <c r="AN40" s="152" t="str">
        <f>IF(OR('Banking Instructions'!H40="Non Staff Traveller",'Banking Instructions'!H40="Employee",'Banking Instructions'!H40="Individual"),IF('Banking Instructions'!AU40="","",'Banking Instructions'!AU40),"")</f>
        <v/>
      </c>
      <c r="AO40" s="136" t="str">
        <f>IF(OR('Banking Instructions'!H40="Non Staff Traveller",'Banking Instructions'!H40="Employee",'Banking Instructions'!H40="Individual"),IF('Banking Instructions'!AV40="","",'Banking Instructions'!AV40),"")</f>
        <v/>
      </c>
      <c r="AP40" s="210"/>
      <c r="AQ40" s="150" t="str">
        <f t="shared" si="2"/>
        <v/>
      </c>
      <c r="AR40" s="344"/>
      <c r="AS40" s="136" t="str">
        <f>IF(OR('Banking Instructions'!H40="Non Staff Traveller",'Banking Instructions'!H40="Employee",'Banking Instructions'!H40="Individual"),IF('Banking Instructions'!AZ40="","",'Banking Instructions'!AZ40),"")</f>
        <v/>
      </c>
      <c r="AT40" s="152" t="str">
        <f>IF(OR('Banking Instructions'!H40="Non Staff Traveller",'Banking Instructions'!H40="Employee",'Banking Instructions'!H40="Individual"),IF('Banking Instructions'!BA40="","",'Banking Instructions'!BA40),"")</f>
        <v/>
      </c>
      <c r="AU40" s="152" t="str">
        <f>IF(OR('Banking Instructions'!H40="Non Staff Traveller",'Banking Instructions'!H40="Employee",'Banking Instructions'!H40="Individual"),IF('Banking Instructions'!BB40="","",'Banking Instructions'!BB40),"")</f>
        <v/>
      </c>
      <c r="AV40" s="210"/>
      <c r="AW40" s="136" t="str">
        <f>IF(OR('Banking Instructions'!H40="Non Staff Traveller",'Banking Instructions'!H40="Employee",'Banking Instructions'!H40="Individual"),IF('Banking Instructions'!BD40="","",'Banking Instructions'!BD40),"")</f>
        <v/>
      </c>
      <c r="AX40" s="136" t="str">
        <f>IF(OR('Banking Instructions'!H40="Non Staff Traveller",'Banking Instructions'!H40="Employee",'Banking Instructions'!H40="Individual"),IF('Banking Instructions'!BE40="","",'Banking Instructions'!BE40),"")</f>
        <v/>
      </c>
      <c r="AY40" s="152" t="str">
        <f>IF(OR('Banking Instructions'!H40="Non Staff Traveller",'Banking Instructions'!H40="Employee",'Banking Instructions'!H40="Individual"),IF('Banking Instructions'!BF40="","",'Banking Instructions'!BF40),"")</f>
        <v/>
      </c>
      <c r="AZ40" s="152" t="str">
        <f>IF(OR('Banking Instructions'!H40="Non Staff Traveller",'Banking Instructions'!H40="Employee",'Banking Instructions'!H40="Individual"),IF('Banking Instructions'!BG40="","",'Banking Instructions'!BG40),"")</f>
        <v/>
      </c>
      <c r="BA40" s="152" t="str">
        <f>IF(OR('Banking Instructions'!H40="Non Staff Traveller",'Banking Instructions'!H40="Employee",'Banking Instructions'!H40="Individual"),IF('Banking Instructions'!BH40="","",'Banking Instructions'!BH40),"")</f>
        <v/>
      </c>
      <c r="BB40" s="152" t="str">
        <f>IF(OR('Banking Instructions'!H40="Non Staff Traveller",'Banking Instructions'!H40="Employee",'Banking Instructions'!H40="Individual"),IF('Banking Instructions'!BI40="","",'Banking Instructions'!BI40),"")</f>
        <v/>
      </c>
      <c r="BC40" s="152" t="str">
        <f>IF(OR('Banking Instructions'!H40="Non Staff Traveller",'Banking Instructions'!H40="Employee",'Banking Instructions'!H40="Individual"),IF('Banking Instructions'!BJ40="","",'Banking Instructions'!BJ40),"")</f>
        <v/>
      </c>
      <c r="BD40" s="136" t="str">
        <f>IF(OR('Banking Instructions'!H40="Non Staff Traveller",'Banking Instructions'!H40="Employee",'Banking Instructions'!H40="Individual"),IF('Banking Instructions'!BK40="","",'Banking Instructions'!BK40),"")</f>
        <v/>
      </c>
      <c r="BE40" s="152" t="str">
        <f>IF(OR('Banking Instructions'!H40="Non Staff Traveller",'Banking Instructions'!H40="Employee",'Banking Instructions'!H40="Individual"),IF('Banking Instructions'!BL40="","",'Banking Instructions'!BL40),"")</f>
        <v/>
      </c>
      <c r="BF40" s="136" t="str">
        <f>IF(OR('Banking Instructions'!H40="Non Staff Traveller",'Banking Instructions'!H40="Employee",'Banking Instructions'!H40="Individual"),IF('Banking Instructions'!BM40="","",'Banking Instructions'!BM40),"")</f>
        <v/>
      </c>
      <c r="BG40" s="136" t="str">
        <f>IF(OR('Banking Instructions'!H40="Non Staff Traveller",'Banking Instructions'!H40="Employee",'Banking Instructions'!H40="Individual"),IF('Banking Instructions'!BN40="","",'Banking Instructions'!BN40),"")</f>
        <v/>
      </c>
      <c r="BH40" s="136" t="str">
        <f>IF(OR('Banking Instructions'!H40="Non Staff Traveller",'Banking Instructions'!H40="Employee",'Banking Instructions'!H40="Individual"),IF('Banking Instructions'!BO40="","",'Banking Instructions'!BO40),"")</f>
        <v/>
      </c>
      <c r="BI40" s="136" t="str">
        <f>IF(OR('Banking Instructions'!H40="Non Staff Traveller",'Banking Instructions'!H40="Employee",'Banking Instructions'!H40="Individual"),IF('Banking Instructions'!BP40="","",'Banking Instructions'!BP40),"")</f>
        <v/>
      </c>
      <c r="BJ40" s="136" t="str">
        <f>IF(OR('Banking Instructions'!H40="Non Staff Traveller",'Banking Instructions'!H40="Employee",'Banking Instructions'!H40="Individual"),IF('Banking Instructions'!BQ40="","",'Banking Instructions'!BQ40),"")</f>
        <v/>
      </c>
      <c r="BK40" s="136" t="str">
        <f>IF(OR('Banking Instructions'!H40="Non Staff Traveller",'Banking Instructions'!H40="Employee",'Banking Instructions'!H40="Individual"),IF('Banking Instructions'!BR40="","",'Banking Instructions'!BR40),"")</f>
        <v/>
      </c>
      <c r="BL40" s="136" t="str">
        <f>IF(OR('Banking Instructions'!H40="Non Staff Traveller",'Banking Instructions'!H40="Employee",'Banking Instructions'!H40="Individual"),IF('Banking Instructions'!BS40="","",'Banking Instructions'!BS40),"")</f>
        <v/>
      </c>
      <c r="BM40" s="136" t="str">
        <f>IF(OR('Banking Instructions'!H40="Non Staff Traveller",'Banking Instructions'!H40="Employee",'Banking Instructions'!H40="Individual"),IF('Banking Instructions'!BT40="","",'Banking Instructions'!BT40),"")</f>
        <v/>
      </c>
      <c r="BN40" s="136"/>
      <c r="BO40" s="210"/>
      <c r="BP40" s="153"/>
      <c r="BQ40" s="153"/>
      <c r="BR40" s="136"/>
      <c r="BS40" s="136"/>
      <c r="BT40" s="136"/>
      <c r="BU40" s="136"/>
      <c r="BV40" s="136" t="str">
        <f t="shared" si="0"/>
        <v/>
      </c>
      <c r="BW40" s="136" t="str">
        <f t="shared" si="1"/>
        <v/>
      </c>
      <c r="BX40" s="210"/>
      <c r="BY40" s="136" t="str">
        <f>IF(OR('Banking Instructions'!H40="Non Staff Traveller",'Banking Instructions'!H40="Employee",'Banking Instructions'!H40="Individual"),IF('Banking Instructions'!CF40="","",'Banking Instructions'!CF40),"")</f>
        <v/>
      </c>
      <c r="BZ40" s="136" t="str">
        <f>IF(OR('Banking Instructions'!H40="Non Staff Traveller",'Banking Instructions'!H40="Employee",'Banking Instructions'!H40="Individual"),IF('Banking Instructions'!CG40="","",'Banking Instructions'!CG40),"")</f>
        <v/>
      </c>
      <c r="CA40" s="136"/>
    </row>
    <row r="41" spans="1:79" s="256" customFormat="1" x14ac:dyDescent="0.2">
      <c r="A41" s="317"/>
      <c r="B41" s="317"/>
      <c r="C41" s="317"/>
      <c r="D41" s="317"/>
      <c r="E41" s="317"/>
      <c r="F41" s="155"/>
      <c r="G41" s="141" t="str">
        <f>IF(OR('Banking Instructions'!H41="Non Staff Traveller",'Banking Instructions'!H41="Employee",'Banking Instructions'!H41="Individual"),'Banking Instructions'!H41,"")</f>
        <v/>
      </c>
      <c r="H41" s="141"/>
      <c r="I41" s="142" t="str">
        <f>IF(OR('Banking Instructions'!H41="Non Staff Traveller",'Banking Instructions'!H41="Employee",'Banking Instructions'!H41="Individual"),IF('Banking Instructions'!J41="","",'Banking Instructions'!J41),"")</f>
        <v/>
      </c>
      <c r="J41" s="143" t="str">
        <f>IF(OR('Banking Instructions'!H41="Non Staff Traveller",'Banking Instructions'!H41="Employee",'Banking Instructions'!H41="Individual"),IF('Banking Instructions'!K41="","",'Banking Instructions'!K41),"")</f>
        <v/>
      </c>
      <c r="K41" s="142" t="str">
        <f>IF(OR('Banking Instructions'!H41="Non Staff Traveller",'Banking Instructions'!H41="Employee",'Banking Instructions'!H41="Individual"),IF('Banking Instructions'!L41="","",'Banking Instructions'!L41),"")</f>
        <v/>
      </c>
      <c r="L41" s="143" t="str">
        <f>IF(OR('Banking Instructions'!H41="Non Staff Traveller",'Banking Instructions'!H41="Employee",'Banking Instructions'!H41="Individual"),IF('Banking Instructions'!Q41="","",'Banking Instructions'!Q41),"")</f>
        <v/>
      </c>
      <c r="M41" s="341"/>
      <c r="N41" s="145" t="str">
        <f>IF(OR('Banking Instructions'!H41="Non Staff Traveller",'Banking Instructions'!H41="Employee",'Banking Instructions'!H41="Individual"),IF('Banking Instructions'!U41="","",'Banking Instructions'!U41),"")</f>
        <v/>
      </c>
      <c r="O41" s="149"/>
      <c r="P41" s="149"/>
      <c r="Q41" s="129" t="str">
        <f>IF(OR('Banking Instructions'!H41="Non Staff Traveller",'Banking Instructions'!H41="Employee",'Banking Instructions'!H41="Individual"),IF('Banking Instructions'!X41="","",'Banking Instructions'!X41),"")</f>
        <v/>
      </c>
      <c r="R41" s="411"/>
      <c r="S41" s="411"/>
      <c r="T41" s="147" t="str">
        <f>IF(OR('Banking Instructions'!H41="Non Staff Traveller",'Banking Instructions'!H41="Employee",'Banking Instructions'!H41="Individual"),IF('Banking Instructions'!AA41="","",'Banking Instructions'!AA41),"")</f>
        <v/>
      </c>
      <c r="U41" s="147" t="str">
        <f>IF(OR('Banking Instructions'!H41="Non Staff Traveller",'Banking Instructions'!H41="Employee",'Banking Instructions'!H41="Individual"),IF('Banking Instructions'!AB41="","",'Banking Instructions'!AB41),"")</f>
        <v/>
      </c>
      <c r="V41" s="143" t="str">
        <f>IF(OR('Banking Instructions'!H41="Non Staff Traveller",'Banking Instructions'!H41="Employee",'Banking Instructions'!H41="Individual"),IF('Banking Instructions'!AC41="","",'Banking Instructions'!AC41),"")</f>
        <v/>
      </c>
      <c r="W41" s="342"/>
      <c r="X41" s="147"/>
      <c r="Y41" s="147"/>
      <c r="Z41" s="147"/>
      <c r="AA41" s="149"/>
      <c r="AB41" s="145" t="str">
        <f>IF(OR('Banking Instructions'!H41="Non Staff Traveller",'Banking Instructions'!H41="Employee",'Banking Instructions'!H41="Individual"),IF('Banking Instructions'!AI41="","",'Banking Instructions'!AI41),"")</f>
        <v/>
      </c>
      <c r="AC41" s="145" t="str">
        <f>IF(OR('Banking Instructions'!H41="Non Staff Traveller",'Banking Instructions'!H41="Employee",'Banking Instructions'!H41="Individual"),IF('Banking Instructions'!AJ41="","",'Banking Instructions'!AJ41),"")</f>
        <v/>
      </c>
      <c r="AD41" s="343" t="str">
        <f>IF(OR('Banking Instructions'!H41="Non Staff Traveller",'Banking Instructions'!H41="Employee",'Banking Instructions'!H41="Individual"),IF('Banking Instructions'!AK41="","",'Banking Instructions'!AK41),"")</f>
        <v/>
      </c>
      <c r="AE41" s="147"/>
      <c r="AF41" s="147" t="str">
        <f>IF(OR('Banking Instructions'!H41="Non Staff Traveller",'Banking Instructions'!H41="Employee",'Banking Instructions'!H41="Individual"),IF('Banking Instructions'!AM41="","",'Banking Instructions'!AM41),"")</f>
        <v/>
      </c>
      <c r="AG41" s="147" t="str">
        <f>IF(OR('Banking Instructions'!H41="Non Staff Traveller",'Banking Instructions'!H41="Employee",'Banking Instructions'!H41="Individual"),IF('Banking Instructions'!AN41="","",'Banking Instructions'!AN41),"")</f>
        <v/>
      </c>
      <c r="AH41" s="147"/>
      <c r="AI41" s="344" t="str">
        <f>IF(OR('Banking Instructions'!H41="Non Staff Traveller",'Banking Instructions'!H41="Employee",'Banking Instructions'!H41="Individual"),IF('Banking Instructions'!AP41="","",'Banking Instructions'!AP41),"")</f>
        <v/>
      </c>
      <c r="AJ41" s="150" t="str">
        <f>IF(OR('Banking Instructions'!H41="Non Staff Traveller",'Banking Instructions'!H41="Employee",'Banking Instructions'!H41="Individual"),IF('Banking Instructions'!AQ41="","",'Banking Instructions'!AQ41),"")</f>
        <v/>
      </c>
      <c r="AK41" s="151" t="str">
        <f>IF(OR('Banking Instructions'!H41="Non Staff Traveller",'Banking Instructions'!H41="Employee",'Banking Instructions'!H41="Individual"),IF('Banking Instructions'!AR41="","",'Banking Instructions'!AR41),"")</f>
        <v/>
      </c>
      <c r="AL41" s="344" t="str">
        <f>IF(OR('Banking Instructions'!H41="Non Staff Traveller",'Banking Instructions'!H41="Employee",'Banking Instructions'!H41="Individual"),IF('Banking Instructions'!AS41="","",'Banking Instructions'!AS41),"")</f>
        <v/>
      </c>
      <c r="AM41" s="152" t="str">
        <f>IF(OR('Banking Instructions'!H41="Non Staff Traveller",'Banking Instructions'!H41="Employee",'Banking Instructions'!H41="Individual"),IF('Banking Instructions'!AT41="","",'Banking Instructions'!AT41),"")</f>
        <v/>
      </c>
      <c r="AN41" s="152" t="str">
        <f>IF(OR('Banking Instructions'!H41="Non Staff Traveller",'Banking Instructions'!H41="Employee",'Banking Instructions'!H41="Individual"),IF('Banking Instructions'!AU41="","",'Banking Instructions'!AU41),"")</f>
        <v/>
      </c>
      <c r="AO41" s="136" t="str">
        <f>IF(OR('Banking Instructions'!H41="Non Staff Traveller",'Banking Instructions'!H41="Employee",'Banking Instructions'!H41="Individual"),IF('Banking Instructions'!AV41="","",'Banking Instructions'!AV41),"")</f>
        <v/>
      </c>
      <c r="AP41" s="210"/>
      <c r="AQ41" s="150" t="str">
        <f t="shared" si="2"/>
        <v/>
      </c>
      <c r="AR41" s="344"/>
      <c r="AS41" s="136" t="str">
        <f>IF(OR('Banking Instructions'!H41="Non Staff Traveller",'Banking Instructions'!H41="Employee",'Banking Instructions'!H41="Individual"),IF('Banking Instructions'!AZ41="","",'Banking Instructions'!AZ41),"")</f>
        <v/>
      </c>
      <c r="AT41" s="152" t="str">
        <f>IF(OR('Banking Instructions'!H41="Non Staff Traveller",'Banking Instructions'!H41="Employee",'Banking Instructions'!H41="Individual"),IF('Banking Instructions'!BA41="","",'Banking Instructions'!BA41),"")</f>
        <v/>
      </c>
      <c r="AU41" s="152" t="str">
        <f>IF(OR('Banking Instructions'!H41="Non Staff Traveller",'Banking Instructions'!H41="Employee",'Banking Instructions'!H41="Individual"),IF('Banking Instructions'!BB41="","",'Banking Instructions'!BB41),"")</f>
        <v/>
      </c>
      <c r="AV41" s="210"/>
      <c r="AW41" s="136" t="str">
        <f>IF(OR('Banking Instructions'!H41="Non Staff Traveller",'Banking Instructions'!H41="Employee",'Banking Instructions'!H41="Individual"),IF('Banking Instructions'!BD41="","",'Banking Instructions'!BD41),"")</f>
        <v/>
      </c>
      <c r="AX41" s="136" t="str">
        <f>IF(OR('Banking Instructions'!H41="Non Staff Traveller",'Banking Instructions'!H41="Employee",'Banking Instructions'!H41="Individual"),IF('Banking Instructions'!BE41="","",'Banking Instructions'!BE41),"")</f>
        <v/>
      </c>
      <c r="AY41" s="152" t="str">
        <f>IF(OR('Banking Instructions'!H41="Non Staff Traveller",'Banking Instructions'!H41="Employee",'Banking Instructions'!H41="Individual"),IF('Banking Instructions'!BF41="","",'Banking Instructions'!BF41),"")</f>
        <v/>
      </c>
      <c r="AZ41" s="152" t="str">
        <f>IF(OR('Banking Instructions'!H41="Non Staff Traveller",'Banking Instructions'!H41="Employee",'Banking Instructions'!H41="Individual"),IF('Banking Instructions'!BG41="","",'Banking Instructions'!BG41),"")</f>
        <v/>
      </c>
      <c r="BA41" s="152" t="str">
        <f>IF(OR('Banking Instructions'!H41="Non Staff Traveller",'Banking Instructions'!H41="Employee",'Banking Instructions'!H41="Individual"),IF('Banking Instructions'!BH41="","",'Banking Instructions'!BH41),"")</f>
        <v/>
      </c>
      <c r="BB41" s="152" t="str">
        <f>IF(OR('Banking Instructions'!H41="Non Staff Traveller",'Banking Instructions'!H41="Employee",'Banking Instructions'!H41="Individual"),IF('Banking Instructions'!BI41="","",'Banking Instructions'!BI41),"")</f>
        <v/>
      </c>
      <c r="BC41" s="152" t="str">
        <f>IF(OR('Banking Instructions'!H41="Non Staff Traveller",'Banking Instructions'!H41="Employee",'Banking Instructions'!H41="Individual"),IF('Banking Instructions'!BJ41="","",'Banking Instructions'!BJ41),"")</f>
        <v/>
      </c>
      <c r="BD41" s="136" t="str">
        <f>IF(OR('Banking Instructions'!H41="Non Staff Traveller",'Banking Instructions'!H41="Employee",'Banking Instructions'!H41="Individual"),IF('Banking Instructions'!BK41="","",'Banking Instructions'!BK41),"")</f>
        <v/>
      </c>
      <c r="BE41" s="152" t="str">
        <f>IF(OR('Banking Instructions'!H41="Non Staff Traveller",'Banking Instructions'!H41="Employee",'Banking Instructions'!H41="Individual"),IF('Banking Instructions'!BL41="","",'Banking Instructions'!BL41),"")</f>
        <v/>
      </c>
      <c r="BF41" s="136" t="str">
        <f>IF(OR('Banking Instructions'!H41="Non Staff Traveller",'Banking Instructions'!H41="Employee",'Banking Instructions'!H41="Individual"),IF('Banking Instructions'!BM41="","",'Banking Instructions'!BM41),"")</f>
        <v/>
      </c>
      <c r="BG41" s="136" t="str">
        <f>IF(OR('Banking Instructions'!H41="Non Staff Traveller",'Banking Instructions'!H41="Employee",'Banking Instructions'!H41="Individual"),IF('Banking Instructions'!BN41="","",'Banking Instructions'!BN41),"")</f>
        <v/>
      </c>
      <c r="BH41" s="136" t="str">
        <f>IF(OR('Banking Instructions'!H41="Non Staff Traveller",'Banking Instructions'!H41="Employee",'Banking Instructions'!H41="Individual"),IF('Banking Instructions'!BO41="","",'Banking Instructions'!BO41),"")</f>
        <v/>
      </c>
      <c r="BI41" s="136" t="str">
        <f>IF(OR('Banking Instructions'!H41="Non Staff Traveller",'Banking Instructions'!H41="Employee",'Banking Instructions'!H41="Individual"),IF('Banking Instructions'!BP41="","",'Banking Instructions'!BP41),"")</f>
        <v/>
      </c>
      <c r="BJ41" s="136" t="str">
        <f>IF(OR('Banking Instructions'!H41="Non Staff Traveller",'Banking Instructions'!H41="Employee",'Banking Instructions'!H41="Individual"),IF('Banking Instructions'!BQ41="","",'Banking Instructions'!BQ41),"")</f>
        <v/>
      </c>
      <c r="BK41" s="136" t="str">
        <f>IF(OR('Banking Instructions'!H41="Non Staff Traveller",'Banking Instructions'!H41="Employee",'Banking Instructions'!H41="Individual"),IF('Banking Instructions'!BR41="","",'Banking Instructions'!BR41),"")</f>
        <v/>
      </c>
      <c r="BL41" s="136" t="str">
        <f>IF(OR('Banking Instructions'!H41="Non Staff Traveller",'Banking Instructions'!H41="Employee",'Banking Instructions'!H41="Individual"),IF('Banking Instructions'!BS41="","",'Banking Instructions'!BS41),"")</f>
        <v/>
      </c>
      <c r="BM41" s="136" t="str">
        <f>IF(OR('Banking Instructions'!H41="Non Staff Traveller",'Banking Instructions'!H41="Employee",'Banking Instructions'!H41="Individual"),IF('Banking Instructions'!BT41="","",'Banking Instructions'!BT41),"")</f>
        <v/>
      </c>
      <c r="BN41" s="136"/>
      <c r="BO41" s="210"/>
      <c r="BP41" s="153"/>
      <c r="BQ41" s="153"/>
      <c r="BR41" s="136"/>
      <c r="BS41" s="136"/>
      <c r="BT41" s="136"/>
      <c r="BU41" s="136"/>
      <c r="BV41" s="136" t="str">
        <f t="shared" si="0"/>
        <v/>
      </c>
      <c r="BW41" s="136" t="str">
        <f t="shared" si="1"/>
        <v/>
      </c>
      <c r="BX41" s="210"/>
      <c r="BY41" s="136" t="str">
        <f>IF(OR('Banking Instructions'!H41="Non Staff Traveller",'Banking Instructions'!H41="Employee",'Banking Instructions'!H41="Individual"),IF('Banking Instructions'!CF41="","",'Banking Instructions'!CF41),"")</f>
        <v/>
      </c>
      <c r="BZ41" s="136" t="str">
        <f>IF(OR('Banking Instructions'!H41="Non Staff Traveller",'Banking Instructions'!H41="Employee",'Banking Instructions'!H41="Individual"),IF('Banking Instructions'!CG41="","",'Banking Instructions'!CG41),"")</f>
        <v/>
      </c>
      <c r="CA41" s="136"/>
    </row>
    <row r="42" spans="1:79" s="256" customFormat="1" x14ac:dyDescent="0.2">
      <c r="A42" s="317"/>
      <c r="B42" s="317"/>
      <c r="C42" s="317"/>
      <c r="D42" s="317"/>
      <c r="E42" s="317"/>
      <c r="F42" s="155"/>
      <c r="G42" s="141" t="str">
        <f>IF(OR('Banking Instructions'!H42="Non Staff Traveller",'Banking Instructions'!H42="Employee",'Banking Instructions'!H42="Individual"),'Banking Instructions'!H42,"")</f>
        <v/>
      </c>
      <c r="H42" s="141"/>
      <c r="I42" s="142" t="str">
        <f>IF(OR('Banking Instructions'!H42="Non Staff Traveller",'Banking Instructions'!H42="Employee",'Banking Instructions'!H42="Individual"),IF('Banking Instructions'!J42="","",'Banking Instructions'!J42),"")</f>
        <v/>
      </c>
      <c r="J42" s="143" t="str">
        <f>IF(OR('Banking Instructions'!H42="Non Staff Traveller",'Banking Instructions'!H42="Employee",'Banking Instructions'!H42="Individual"),IF('Banking Instructions'!K42="","",'Banking Instructions'!K42),"")</f>
        <v/>
      </c>
      <c r="K42" s="142" t="str">
        <f>IF(OR('Banking Instructions'!H42="Non Staff Traveller",'Banking Instructions'!H42="Employee",'Banking Instructions'!H42="Individual"),IF('Banking Instructions'!L42="","",'Banking Instructions'!L42),"")</f>
        <v/>
      </c>
      <c r="L42" s="143" t="str">
        <f>IF(OR('Banking Instructions'!H42="Non Staff Traveller",'Banking Instructions'!H42="Employee",'Banking Instructions'!H42="Individual"),IF('Banking Instructions'!Q42="","",'Banking Instructions'!Q42),"")</f>
        <v/>
      </c>
      <c r="M42" s="341"/>
      <c r="N42" s="145" t="str">
        <f>IF(OR('Banking Instructions'!H42="Non Staff Traveller",'Banking Instructions'!H42="Employee",'Banking Instructions'!H42="Individual"),IF('Banking Instructions'!U42="","",'Banking Instructions'!U42),"")</f>
        <v/>
      </c>
      <c r="O42" s="149"/>
      <c r="P42" s="149"/>
      <c r="Q42" s="129" t="str">
        <f>IF(OR('Banking Instructions'!H42="Non Staff Traveller",'Banking Instructions'!H42="Employee",'Banking Instructions'!H42="Individual"),IF('Banking Instructions'!X42="","",'Banking Instructions'!X42),"")</f>
        <v/>
      </c>
      <c r="R42" s="411"/>
      <c r="S42" s="411"/>
      <c r="T42" s="147" t="str">
        <f>IF(OR('Banking Instructions'!H42="Non Staff Traveller",'Banking Instructions'!H42="Employee",'Banking Instructions'!H42="Individual"),IF('Banking Instructions'!AA42="","",'Banking Instructions'!AA42),"")</f>
        <v/>
      </c>
      <c r="U42" s="147" t="str">
        <f>IF(OR('Banking Instructions'!H42="Non Staff Traveller",'Banking Instructions'!H42="Employee",'Banking Instructions'!H42="Individual"),IF('Banking Instructions'!AB42="","",'Banking Instructions'!AB42),"")</f>
        <v/>
      </c>
      <c r="V42" s="143" t="str">
        <f>IF(OR('Banking Instructions'!H42="Non Staff Traveller",'Banking Instructions'!H42="Employee",'Banking Instructions'!H42="Individual"),IF('Banking Instructions'!AC42="","",'Banking Instructions'!AC42),"")</f>
        <v/>
      </c>
      <c r="W42" s="342"/>
      <c r="X42" s="147"/>
      <c r="Y42" s="147"/>
      <c r="Z42" s="147"/>
      <c r="AA42" s="149"/>
      <c r="AB42" s="145" t="str">
        <f>IF(OR('Banking Instructions'!H42="Non Staff Traveller",'Banking Instructions'!H42="Employee",'Banking Instructions'!H42="Individual"),IF('Banking Instructions'!AI42="","",'Banking Instructions'!AI42),"")</f>
        <v/>
      </c>
      <c r="AC42" s="145" t="str">
        <f>IF(OR('Banking Instructions'!H42="Non Staff Traveller",'Banking Instructions'!H42="Employee",'Banking Instructions'!H42="Individual"),IF('Banking Instructions'!AJ42="","",'Banking Instructions'!AJ42),"")</f>
        <v/>
      </c>
      <c r="AD42" s="343" t="str">
        <f>IF(OR('Banking Instructions'!H42="Non Staff Traveller",'Banking Instructions'!H42="Employee",'Banking Instructions'!H42="Individual"),IF('Banking Instructions'!AK42="","",'Banking Instructions'!AK42),"")</f>
        <v/>
      </c>
      <c r="AE42" s="147"/>
      <c r="AF42" s="147" t="str">
        <f>IF(OR('Banking Instructions'!H42="Non Staff Traveller",'Banking Instructions'!H42="Employee",'Banking Instructions'!H42="Individual"),IF('Banking Instructions'!AM42="","",'Banking Instructions'!AM42),"")</f>
        <v/>
      </c>
      <c r="AG42" s="147" t="str">
        <f>IF(OR('Banking Instructions'!H42="Non Staff Traveller",'Banking Instructions'!H42="Employee",'Banking Instructions'!H42="Individual"),IF('Banking Instructions'!AN42="","",'Banking Instructions'!AN42),"")</f>
        <v/>
      </c>
      <c r="AH42" s="147"/>
      <c r="AI42" s="344" t="str">
        <f>IF(OR('Banking Instructions'!H42="Non Staff Traveller",'Banking Instructions'!H42="Employee",'Banking Instructions'!H42="Individual"),IF('Banking Instructions'!AP42="","",'Banking Instructions'!AP42),"")</f>
        <v/>
      </c>
      <c r="AJ42" s="150" t="str">
        <f>IF(OR('Banking Instructions'!H42="Non Staff Traveller",'Banking Instructions'!H42="Employee",'Banking Instructions'!H42="Individual"),IF('Banking Instructions'!AQ42="","",'Banking Instructions'!AQ42),"")</f>
        <v/>
      </c>
      <c r="AK42" s="151" t="str">
        <f>IF(OR('Banking Instructions'!H42="Non Staff Traveller",'Banking Instructions'!H42="Employee",'Banking Instructions'!H42="Individual"),IF('Banking Instructions'!AR42="","",'Banking Instructions'!AR42),"")</f>
        <v/>
      </c>
      <c r="AL42" s="344" t="str">
        <f>IF(OR('Banking Instructions'!H42="Non Staff Traveller",'Banking Instructions'!H42="Employee",'Banking Instructions'!H42="Individual"),IF('Banking Instructions'!AS42="","",'Banking Instructions'!AS42),"")</f>
        <v/>
      </c>
      <c r="AM42" s="152" t="str">
        <f>IF(OR('Banking Instructions'!H42="Non Staff Traveller",'Banking Instructions'!H42="Employee",'Banking Instructions'!H42="Individual"),IF('Banking Instructions'!AT42="","",'Banking Instructions'!AT42),"")</f>
        <v/>
      </c>
      <c r="AN42" s="152" t="str">
        <f>IF(OR('Banking Instructions'!H42="Non Staff Traveller",'Banking Instructions'!H42="Employee",'Banking Instructions'!H42="Individual"),IF('Banking Instructions'!AU42="","",'Banking Instructions'!AU42),"")</f>
        <v/>
      </c>
      <c r="AO42" s="136" t="str">
        <f>IF(OR('Banking Instructions'!H42="Non Staff Traveller",'Banking Instructions'!H42="Employee",'Banking Instructions'!H42="Individual"),IF('Banking Instructions'!AV42="","",'Banking Instructions'!AV42),"")</f>
        <v/>
      </c>
      <c r="AP42" s="210"/>
      <c r="AQ42" s="150" t="str">
        <f t="shared" si="2"/>
        <v/>
      </c>
      <c r="AR42" s="344"/>
      <c r="AS42" s="136" t="str">
        <f>IF(OR('Banking Instructions'!H42="Non Staff Traveller",'Banking Instructions'!H42="Employee",'Banking Instructions'!H42="Individual"),IF('Banking Instructions'!AZ42="","",'Banking Instructions'!AZ42),"")</f>
        <v/>
      </c>
      <c r="AT42" s="152" t="str">
        <f>IF(OR('Banking Instructions'!H42="Non Staff Traveller",'Banking Instructions'!H42="Employee",'Banking Instructions'!H42="Individual"),IF('Banking Instructions'!BA42="","",'Banking Instructions'!BA42),"")</f>
        <v/>
      </c>
      <c r="AU42" s="152" t="str">
        <f>IF(OR('Banking Instructions'!H42="Non Staff Traveller",'Banking Instructions'!H42="Employee",'Banking Instructions'!H42="Individual"),IF('Banking Instructions'!BB42="","",'Banking Instructions'!BB42),"")</f>
        <v/>
      </c>
      <c r="AV42" s="210"/>
      <c r="AW42" s="136" t="str">
        <f>IF(OR('Banking Instructions'!H42="Non Staff Traveller",'Banking Instructions'!H42="Employee",'Banking Instructions'!H42="Individual"),IF('Banking Instructions'!BD42="","",'Banking Instructions'!BD42),"")</f>
        <v/>
      </c>
      <c r="AX42" s="136" t="str">
        <f>IF(OR('Banking Instructions'!H42="Non Staff Traveller",'Banking Instructions'!H42="Employee",'Banking Instructions'!H42="Individual"),IF('Banking Instructions'!BE42="","",'Banking Instructions'!BE42),"")</f>
        <v/>
      </c>
      <c r="AY42" s="152" t="str">
        <f>IF(OR('Banking Instructions'!H42="Non Staff Traveller",'Banking Instructions'!H42="Employee",'Banking Instructions'!H42="Individual"),IF('Banking Instructions'!BF42="","",'Banking Instructions'!BF42),"")</f>
        <v/>
      </c>
      <c r="AZ42" s="152" t="str">
        <f>IF(OR('Banking Instructions'!H42="Non Staff Traveller",'Banking Instructions'!H42="Employee",'Banking Instructions'!H42="Individual"),IF('Banking Instructions'!BG42="","",'Banking Instructions'!BG42),"")</f>
        <v/>
      </c>
      <c r="BA42" s="152" t="str">
        <f>IF(OR('Banking Instructions'!H42="Non Staff Traveller",'Banking Instructions'!H42="Employee",'Banking Instructions'!H42="Individual"),IF('Banking Instructions'!BH42="","",'Banking Instructions'!BH42),"")</f>
        <v/>
      </c>
      <c r="BB42" s="152" t="str">
        <f>IF(OR('Banking Instructions'!H42="Non Staff Traveller",'Banking Instructions'!H42="Employee",'Banking Instructions'!H42="Individual"),IF('Banking Instructions'!BI42="","",'Banking Instructions'!BI42),"")</f>
        <v/>
      </c>
      <c r="BC42" s="152" t="str">
        <f>IF(OR('Banking Instructions'!H42="Non Staff Traveller",'Banking Instructions'!H42="Employee",'Banking Instructions'!H42="Individual"),IF('Banking Instructions'!BJ42="","",'Banking Instructions'!BJ42),"")</f>
        <v/>
      </c>
      <c r="BD42" s="136" t="str">
        <f>IF(OR('Banking Instructions'!H42="Non Staff Traveller",'Banking Instructions'!H42="Employee",'Banking Instructions'!H42="Individual"),IF('Banking Instructions'!BK42="","",'Banking Instructions'!BK42),"")</f>
        <v/>
      </c>
      <c r="BE42" s="152" t="str">
        <f>IF(OR('Banking Instructions'!H42="Non Staff Traveller",'Banking Instructions'!H42="Employee",'Banking Instructions'!H42="Individual"),IF('Banking Instructions'!BL42="","",'Banking Instructions'!BL42),"")</f>
        <v/>
      </c>
      <c r="BF42" s="136" t="str">
        <f>IF(OR('Banking Instructions'!H42="Non Staff Traveller",'Banking Instructions'!H42="Employee",'Banking Instructions'!H42="Individual"),IF('Banking Instructions'!BM42="","",'Banking Instructions'!BM42),"")</f>
        <v/>
      </c>
      <c r="BG42" s="136" t="str">
        <f>IF(OR('Banking Instructions'!H42="Non Staff Traveller",'Banking Instructions'!H42="Employee",'Banking Instructions'!H42="Individual"),IF('Banking Instructions'!BN42="","",'Banking Instructions'!BN42),"")</f>
        <v/>
      </c>
      <c r="BH42" s="136" t="str">
        <f>IF(OR('Banking Instructions'!H42="Non Staff Traveller",'Banking Instructions'!H42="Employee",'Banking Instructions'!H42="Individual"),IF('Banking Instructions'!BO42="","",'Banking Instructions'!BO42),"")</f>
        <v/>
      </c>
      <c r="BI42" s="136" t="str">
        <f>IF(OR('Banking Instructions'!H42="Non Staff Traveller",'Banking Instructions'!H42="Employee",'Banking Instructions'!H42="Individual"),IF('Banking Instructions'!BP42="","",'Banking Instructions'!BP42),"")</f>
        <v/>
      </c>
      <c r="BJ42" s="136" t="str">
        <f>IF(OR('Banking Instructions'!H42="Non Staff Traveller",'Banking Instructions'!H42="Employee",'Banking Instructions'!H42="Individual"),IF('Banking Instructions'!BQ42="","",'Banking Instructions'!BQ42),"")</f>
        <v/>
      </c>
      <c r="BK42" s="136" t="str">
        <f>IF(OR('Banking Instructions'!H42="Non Staff Traveller",'Banking Instructions'!H42="Employee",'Banking Instructions'!H42="Individual"),IF('Banking Instructions'!BR42="","",'Banking Instructions'!BR42),"")</f>
        <v/>
      </c>
      <c r="BL42" s="136" t="str">
        <f>IF(OR('Banking Instructions'!H42="Non Staff Traveller",'Banking Instructions'!H42="Employee",'Banking Instructions'!H42="Individual"),IF('Banking Instructions'!BS42="","",'Banking Instructions'!BS42),"")</f>
        <v/>
      </c>
      <c r="BM42" s="136" t="str">
        <f>IF(OR('Banking Instructions'!H42="Non Staff Traveller",'Banking Instructions'!H42="Employee",'Banking Instructions'!H42="Individual"),IF('Banking Instructions'!BT42="","",'Banking Instructions'!BT42),"")</f>
        <v/>
      </c>
      <c r="BN42" s="136"/>
      <c r="BO42" s="210"/>
      <c r="BP42" s="153"/>
      <c r="BQ42" s="153"/>
      <c r="BR42" s="136"/>
      <c r="BS42" s="136"/>
      <c r="BT42" s="136"/>
      <c r="BU42" s="136"/>
      <c r="BV42" s="136" t="str">
        <f t="shared" si="0"/>
        <v/>
      </c>
      <c r="BW42" s="136" t="str">
        <f t="shared" si="1"/>
        <v/>
      </c>
      <c r="BX42" s="210"/>
      <c r="BY42" s="136" t="str">
        <f>IF(OR('Banking Instructions'!H42="Non Staff Traveller",'Banking Instructions'!H42="Employee",'Banking Instructions'!H42="Individual"),IF('Banking Instructions'!CF42="","",'Banking Instructions'!CF42),"")</f>
        <v/>
      </c>
      <c r="BZ42" s="136" t="str">
        <f>IF(OR('Banking Instructions'!H42="Non Staff Traveller",'Banking Instructions'!H42="Employee",'Banking Instructions'!H42="Individual"),IF('Banking Instructions'!CG42="","",'Banking Instructions'!CG42),"")</f>
        <v/>
      </c>
      <c r="CA42" s="136"/>
    </row>
    <row r="43" spans="1:79" s="256" customFormat="1" x14ac:dyDescent="0.2">
      <c r="A43" s="317"/>
      <c r="B43" s="317"/>
      <c r="C43" s="317"/>
      <c r="D43" s="317"/>
      <c r="E43" s="317"/>
      <c r="F43" s="155"/>
      <c r="G43" s="141" t="str">
        <f>IF(OR('Banking Instructions'!H43="Non Staff Traveller",'Banking Instructions'!H43="Employee",'Banking Instructions'!H43="Individual"),'Banking Instructions'!H43,"")</f>
        <v/>
      </c>
      <c r="H43" s="141"/>
      <c r="I43" s="142" t="str">
        <f>IF(OR('Banking Instructions'!H43="Non Staff Traveller",'Banking Instructions'!H43="Employee",'Banking Instructions'!H43="Individual"),IF('Banking Instructions'!J43="","",'Banking Instructions'!J43),"")</f>
        <v/>
      </c>
      <c r="J43" s="143" t="str">
        <f>IF(OR('Banking Instructions'!H43="Non Staff Traveller",'Banking Instructions'!H43="Employee",'Banking Instructions'!H43="Individual"),IF('Banking Instructions'!K43="","",'Banking Instructions'!K43),"")</f>
        <v/>
      </c>
      <c r="K43" s="142" t="str">
        <f>IF(OR('Banking Instructions'!H43="Non Staff Traveller",'Banking Instructions'!H43="Employee",'Banking Instructions'!H43="Individual"),IF('Banking Instructions'!L43="","",'Banking Instructions'!L43),"")</f>
        <v/>
      </c>
      <c r="L43" s="143" t="str">
        <f>IF(OR('Banking Instructions'!H43="Non Staff Traveller",'Banking Instructions'!H43="Employee",'Banking Instructions'!H43="Individual"),IF('Banking Instructions'!Q43="","",'Banking Instructions'!Q43),"")</f>
        <v/>
      </c>
      <c r="M43" s="341"/>
      <c r="N43" s="145" t="str">
        <f>IF(OR('Banking Instructions'!H43="Non Staff Traveller",'Banking Instructions'!H43="Employee",'Banking Instructions'!H43="Individual"),IF('Banking Instructions'!U43="","",'Banking Instructions'!U43),"")</f>
        <v/>
      </c>
      <c r="O43" s="149"/>
      <c r="P43" s="149"/>
      <c r="Q43" s="129" t="str">
        <f>IF(OR('Banking Instructions'!H43="Non Staff Traveller",'Banking Instructions'!H43="Employee",'Banking Instructions'!H43="Individual"),IF('Banking Instructions'!X43="","",'Banking Instructions'!X43),"")</f>
        <v/>
      </c>
      <c r="R43" s="411"/>
      <c r="S43" s="411"/>
      <c r="T43" s="147" t="str">
        <f>IF(OR('Banking Instructions'!H43="Non Staff Traveller",'Banking Instructions'!H43="Employee",'Banking Instructions'!H43="Individual"),IF('Banking Instructions'!AA43="","",'Banking Instructions'!AA43),"")</f>
        <v/>
      </c>
      <c r="U43" s="147" t="str">
        <f>IF(OR('Banking Instructions'!H43="Non Staff Traveller",'Banking Instructions'!H43="Employee",'Banking Instructions'!H43="Individual"),IF('Banking Instructions'!AB43="","",'Banking Instructions'!AB43),"")</f>
        <v/>
      </c>
      <c r="V43" s="143" t="str">
        <f>IF(OR('Banking Instructions'!H43="Non Staff Traveller",'Banking Instructions'!H43="Employee",'Banking Instructions'!H43="Individual"),IF('Banking Instructions'!AC43="","",'Banking Instructions'!AC43),"")</f>
        <v/>
      </c>
      <c r="W43" s="342"/>
      <c r="X43" s="147"/>
      <c r="Y43" s="147"/>
      <c r="Z43" s="147"/>
      <c r="AA43" s="149"/>
      <c r="AB43" s="145" t="str">
        <f>IF(OR('Banking Instructions'!H43="Non Staff Traveller",'Banking Instructions'!H43="Employee",'Banking Instructions'!H43="Individual"),IF('Banking Instructions'!AI43="","",'Banking Instructions'!AI43),"")</f>
        <v/>
      </c>
      <c r="AC43" s="145" t="str">
        <f>IF(OR('Banking Instructions'!H43="Non Staff Traveller",'Banking Instructions'!H43="Employee",'Banking Instructions'!H43="Individual"),IF('Banking Instructions'!AJ43="","",'Banking Instructions'!AJ43),"")</f>
        <v/>
      </c>
      <c r="AD43" s="343" t="str">
        <f>IF(OR('Banking Instructions'!H43="Non Staff Traveller",'Banking Instructions'!H43="Employee",'Banking Instructions'!H43="Individual"),IF('Banking Instructions'!AK43="","",'Banking Instructions'!AK43),"")</f>
        <v/>
      </c>
      <c r="AE43" s="147"/>
      <c r="AF43" s="147" t="str">
        <f>IF(OR('Banking Instructions'!H43="Non Staff Traveller",'Banking Instructions'!H43="Employee",'Banking Instructions'!H43="Individual"),IF('Banking Instructions'!AM43="","",'Banking Instructions'!AM43),"")</f>
        <v/>
      </c>
      <c r="AG43" s="147" t="str">
        <f>IF(OR('Banking Instructions'!H43="Non Staff Traveller",'Banking Instructions'!H43="Employee",'Banking Instructions'!H43="Individual"),IF('Banking Instructions'!AN43="","",'Banking Instructions'!AN43),"")</f>
        <v/>
      </c>
      <c r="AH43" s="147"/>
      <c r="AI43" s="344" t="str">
        <f>IF(OR('Banking Instructions'!H43="Non Staff Traveller",'Banking Instructions'!H43="Employee",'Banking Instructions'!H43="Individual"),IF('Banking Instructions'!AP43="","",'Banking Instructions'!AP43),"")</f>
        <v/>
      </c>
      <c r="AJ43" s="150" t="str">
        <f>IF(OR('Banking Instructions'!H43="Non Staff Traveller",'Banking Instructions'!H43="Employee",'Banking Instructions'!H43="Individual"),IF('Banking Instructions'!AQ43="","",'Banking Instructions'!AQ43),"")</f>
        <v/>
      </c>
      <c r="AK43" s="151" t="str">
        <f>IF(OR('Banking Instructions'!H43="Non Staff Traveller",'Banking Instructions'!H43="Employee",'Banking Instructions'!H43="Individual"),IF('Banking Instructions'!AR43="","",'Banking Instructions'!AR43),"")</f>
        <v/>
      </c>
      <c r="AL43" s="344" t="str">
        <f>IF(OR('Banking Instructions'!H43="Non Staff Traveller",'Banking Instructions'!H43="Employee",'Banking Instructions'!H43="Individual"),IF('Banking Instructions'!AS43="","",'Banking Instructions'!AS43),"")</f>
        <v/>
      </c>
      <c r="AM43" s="152" t="str">
        <f>IF(OR('Banking Instructions'!H43="Non Staff Traveller",'Banking Instructions'!H43="Employee",'Banking Instructions'!H43="Individual"),IF('Banking Instructions'!AT43="","",'Banking Instructions'!AT43),"")</f>
        <v/>
      </c>
      <c r="AN43" s="152" t="str">
        <f>IF(OR('Banking Instructions'!H43="Non Staff Traveller",'Banking Instructions'!H43="Employee",'Banking Instructions'!H43="Individual"),IF('Banking Instructions'!AU43="","",'Banking Instructions'!AU43),"")</f>
        <v/>
      </c>
      <c r="AO43" s="136" t="str">
        <f>IF(OR('Banking Instructions'!H43="Non Staff Traveller",'Banking Instructions'!H43="Employee",'Banking Instructions'!H43="Individual"),IF('Banking Instructions'!AV43="","",'Banking Instructions'!AV43),"")</f>
        <v/>
      </c>
      <c r="AP43" s="210"/>
      <c r="AQ43" s="150" t="str">
        <f t="shared" si="2"/>
        <v/>
      </c>
      <c r="AR43" s="344"/>
      <c r="AS43" s="136" t="str">
        <f>IF(OR('Banking Instructions'!H43="Non Staff Traveller",'Banking Instructions'!H43="Employee",'Banking Instructions'!H43="Individual"),IF('Banking Instructions'!AZ43="","",'Banking Instructions'!AZ43),"")</f>
        <v/>
      </c>
      <c r="AT43" s="152" t="str">
        <f>IF(OR('Banking Instructions'!H43="Non Staff Traveller",'Banking Instructions'!H43="Employee",'Banking Instructions'!H43="Individual"),IF('Banking Instructions'!BA43="","",'Banking Instructions'!BA43),"")</f>
        <v/>
      </c>
      <c r="AU43" s="152" t="str">
        <f>IF(OR('Banking Instructions'!H43="Non Staff Traveller",'Banking Instructions'!H43="Employee",'Banking Instructions'!H43="Individual"),IF('Banking Instructions'!BB43="","",'Banking Instructions'!BB43),"")</f>
        <v/>
      </c>
      <c r="AV43" s="210"/>
      <c r="AW43" s="136" t="str">
        <f>IF(OR('Banking Instructions'!H43="Non Staff Traveller",'Banking Instructions'!H43="Employee",'Banking Instructions'!H43="Individual"),IF('Banking Instructions'!BD43="","",'Banking Instructions'!BD43),"")</f>
        <v/>
      </c>
      <c r="AX43" s="136" t="str">
        <f>IF(OR('Banking Instructions'!H43="Non Staff Traveller",'Banking Instructions'!H43="Employee",'Banking Instructions'!H43="Individual"),IF('Banking Instructions'!BE43="","",'Banking Instructions'!BE43),"")</f>
        <v/>
      </c>
      <c r="AY43" s="152" t="str">
        <f>IF(OR('Banking Instructions'!H43="Non Staff Traveller",'Banking Instructions'!H43="Employee",'Banking Instructions'!H43="Individual"),IF('Banking Instructions'!BF43="","",'Banking Instructions'!BF43),"")</f>
        <v/>
      </c>
      <c r="AZ43" s="152" t="str">
        <f>IF(OR('Banking Instructions'!H43="Non Staff Traveller",'Banking Instructions'!H43="Employee",'Banking Instructions'!H43="Individual"),IF('Banking Instructions'!BG43="","",'Banking Instructions'!BG43),"")</f>
        <v/>
      </c>
      <c r="BA43" s="152" t="str">
        <f>IF(OR('Banking Instructions'!H43="Non Staff Traveller",'Banking Instructions'!H43="Employee",'Banking Instructions'!H43="Individual"),IF('Banking Instructions'!BH43="","",'Banking Instructions'!BH43),"")</f>
        <v/>
      </c>
      <c r="BB43" s="152" t="str">
        <f>IF(OR('Banking Instructions'!H43="Non Staff Traveller",'Banking Instructions'!H43="Employee",'Banking Instructions'!H43="Individual"),IF('Banking Instructions'!BI43="","",'Banking Instructions'!BI43),"")</f>
        <v/>
      </c>
      <c r="BC43" s="152" t="str">
        <f>IF(OR('Banking Instructions'!H43="Non Staff Traveller",'Banking Instructions'!H43="Employee",'Banking Instructions'!H43="Individual"),IF('Banking Instructions'!BJ43="","",'Banking Instructions'!BJ43),"")</f>
        <v/>
      </c>
      <c r="BD43" s="136" t="str">
        <f>IF(OR('Banking Instructions'!H43="Non Staff Traveller",'Banking Instructions'!H43="Employee",'Banking Instructions'!H43="Individual"),IF('Banking Instructions'!BK43="","",'Banking Instructions'!BK43),"")</f>
        <v/>
      </c>
      <c r="BE43" s="152" t="str">
        <f>IF(OR('Banking Instructions'!H43="Non Staff Traveller",'Banking Instructions'!H43="Employee",'Banking Instructions'!H43="Individual"),IF('Banking Instructions'!BL43="","",'Banking Instructions'!BL43),"")</f>
        <v/>
      </c>
      <c r="BF43" s="136" t="str">
        <f>IF(OR('Banking Instructions'!H43="Non Staff Traveller",'Banking Instructions'!H43="Employee",'Banking Instructions'!H43="Individual"),IF('Banking Instructions'!BM43="","",'Banking Instructions'!BM43),"")</f>
        <v/>
      </c>
      <c r="BG43" s="136" t="str">
        <f>IF(OR('Banking Instructions'!H43="Non Staff Traveller",'Banking Instructions'!H43="Employee",'Banking Instructions'!H43="Individual"),IF('Banking Instructions'!BN43="","",'Banking Instructions'!BN43),"")</f>
        <v/>
      </c>
      <c r="BH43" s="136" t="str">
        <f>IF(OR('Banking Instructions'!H43="Non Staff Traveller",'Banking Instructions'!H43="Employee",'Banking Instructions'!H43="Individual"),IF('Banking Instructions'!BO43="","",'Banking Instructions'!BO43),"")</f>
        <v/>
      </c>
      <c r="BI43" s="136" t="str">
        <f>IF(OR('Banking Instructions'!H43="Non Staff Traveller",'Banking Instructions'!H43="Employee",'Banking Instructions'!H43="Individual"),IF('Banking Instructions'!BP43="","",'Banking Instructions'!BP43),"")</f>
        <v/>
      </c>
      <c r="BJ43" s="136" t="str">
        <f>IF(OR('Banking Instructions'!H43="Non Staff Traveller",'Banking Instructions'!H43="Employee",'Banking Instructions'!H43="Individual"),IF('Banking Instructions'!BQ43="","",'Banking Instructions'!BQ43),"")</f>
        <v/>
      </c>
      <c r="BK43" s="136" t="str">
        <f>IF(OR('Banking Instructions'!H43="Non Staff Traveller",'Banking Instructions'!H43="Employee",'Banking Instructions'!H43="Individual"),IF('Banking Instructions'!BR43="","",'Banking Instructions'!BR43),"")</f>
        <v/>
      </c>
      <c r="BL43" s="136" t="str">
        <f>IF(OR('Banking Instructions'!H43="Non Staff Traveller",'Banking Instructions'!H43="Employee",'Banking Instructions'!H43="Individual"),IF('Banking Instructions'!BS43="","",'Banking Instructions'!BS43),"")</f>
        <v/>
      </c>
      <c r="BM43" s="136" t="str">
        <f>IF(OR('Banking Instructions'!H43="Non Staff Traveller",'Banking Instructions'!H43="Employee",'Banking Instructions'!H43="Individual"),IF('Banking Instructions'!BT43="","",'Banking Instructions'!BT43),"")</f>
        <v/>
      </c>
      <c r="BN43" s="136"/>
      <c r="BO43" s="210"/>
      <c r="BP43" s="153"/>
      <c r="BQ43" s="153"/>
      <c r="BR43" s="136"/>
      <c r="BS43" s="136"/>
      <c r="BT43" s="136"/>
      <c r="BU43" s="136"/>
      <c r="BV43" s="136" t="str">
        <f t="shared" si="0"/>
        <v/>
      </c>
      <c r="BW43" s="136" t="str">
        <f t="shared" si="1"/>
        <v/>
      </c>
      <c r="BX43" s="210"/>
      <c r="BY43" s="136" t="str">
        <f>IF(OR('Banking Instructions'!H43="Non Staff Traveller",'Banking Instructions'!H43="Employee",'Banking Instructions'!H43="Individual"),IF('Banking Instructions'!CF43="","",'Banking Instructions'!CF43),"")</f>
        <v/>
      </c>
      <c r="BZ43" s="136" t="str">
        <f>IF(OR('Banking Instructions'!H43="Non Staff Traveller",'Banking Instructions'!H43="Employee",'Banking Instructions'!H43="Individual"),IF('Banking Instructions'!CG43="","",'Banking Instructions'!CG43),"")</f>
        <v/>
      </c>
      <c r="CA43" s="136"/>
    </row>
    <row r="44" spans="1:79" s="256" customFormat="1" x14ac:dyDescent="0.2">
      <c r="A44" s="317"/>
      <c r="B44" s="317"/>
      <c r="C44" s="317"/>
      <c r="D44" s="317"/>
      <c r="E44" s="317"/>
      <c r="F44" s="155"/>
      <c r="G44" s="141" t="str">
        <f>IF(OR('Banking Instructions'!H44="Non Staff Traveller",'Banking Instructions'!H44="Employee",'Banking Instructions'!H44="Individual"),'Banking Instructions'!H44,"")</f>
        <v/>
      </c>
      <c r="H44" s="141"/>
      <c r="I44" s="142" t="str">
        <f>IF(OR('Banking Instructions'!H44="Non Staff Traveller",'Banking Instructions'!H44="Employee",'Banking Instructions'!H44="Individual"),IF('Banking Instructions'!J44="","",'Banking Instructions'!J44),"")</f>
        <v/>
      </c>
      <c r="J44" s="143" t="str">
        <f>IF(OR('Banking Instructions'!H44="Non Staff Traveller",'Banking Instructions'!H44="Employee",'Banking Instructions'!H44="Individual"),IF('Banking Instructions'!K44="","",'Banking Instructions'!K44),"")</f>
        <v/>
      </c>
      <c r="K44" s="142" t="str">
        <f>IF(OR('Banking Instructions'!H44="Non Staff Traveller",'Banking Instructions'!H44="Employee",'Banking Instructions'!H44="Individual"),IF('Banking Instructions'!L44="","",'Banking Instructions'!L44),"")</f>
        <v/>
      </c>
      <c r="L44" s="143" t="str">
        <f>IF(OR('Banking Instructions'!H44="Non Staff Traveller",'Banking Instructions'!H44="Employee",'Banking Instructions'!H44="Individual"),IF('Banking Instructions'!Q44="","",'Banking Instructions'!Q44),"")</f>
        <v/>
      </c>
      <c r="M44" s="341"/>
      <c r="N44" s="145" t="str">
        <f>IF(OR('Banking Instructions'!H44="Non Staff Traveller",'Banking Instructions'!H44="Employee",'Banking Instructions'!H44="Individual"),IF('Banking Instructions'!U44="","",'Banking Instructions'!U44),"")</f>
        <v/>
      </c>
      <c r="O44" s="149"/>
      <c r="P44" s="149"/>
      <c r="Q44" s="129" t="str">
        <f>IF(OR('Banking Instructions'!H44="Non Staff Traveller",'Banking Instructions'!H44="Employee",'Banking Instructions'!H44="Individual"),IF('Banking Instructions'!X44="","",'Banking Instructions'!X44),"")</f>
        <v/>
      </c>
      <c r="R44" s="411"/>
      <c r="S44" s="411"/>
      <c r="T44" s="147" t="str">
        <f>IF(OR('Banking Instructions'!H44="Non Staff Traveller",'Banking Instructions'!H44="Employee",'Banking Instructions'!H44="Individual"),IF('Banking Instructions'!AA44="","",'Banking Instructions'!AA44),"")</f>
        <v/>
      </c>
      <c r="U44" s="147" t="str">
        <f>IF(OR('Banking Instructions'!H44="Non Staff Traveller",'Banking Instructions'!H44="Employee",'Banking Instructions'!H44="Individual"),IF('Banking Instructions'!AB44="","",'Banking Instructions'!AB44),"")</f>
        <v/>
      </c>
      <c r="V44" s="143" t="str">
        <f>IF(OR('Banking Instructions'!H44="Non Staff Traveller",'Banking Instructions'!H44="Employee",'Banking Instructions'!H44="Individual"),IF('Banking Instructions'!AC44="","",'Banking Instructions'!AC44),"")</f>
        <v/>
      </c>
      <c r="W44" s="342"/>
      <c r="X44" s="147"/>
      <c r="Y44" s="147"/>
      <c r="Z44" s="147"/>
      <c r="AA44" s="149"/>
      <c r="AB44" s="145" t="str">
        <f>IF(OR('Banking Instructions'!H44="Non Staff Traveller",'Banking Instructions'!H44="Employee",'Banking Instructions'!H44="Individual"),IF('Banking Instructions'!AI44="","",'Banking Instructions'!AI44),"")</f>
        <v/>
      </c>
      <c r="AC44" s="145" t="str">
        <f>IF(OR('Banking Instructions'!H44="Non Staff Traveller",'Banking Instructions'!H44="Employee",'Banking Instructions'!H44="Individual"),IF('Banking Instructions'!AJ44="","",'Banking Instructions'!AJ44),"")</f>
        <v/>
      </c>
      <c r="AD44" s="343" t="str">
        <f>IF(OR('Banking Instructions'!H44="Non Staff Traveller",'Banking Instructions'!H44="Employee",'Banking Instructions'!H44="Individual"),IF('Banking Instructions'!AK44="","",'Banking Instructions'!AK44),"")</f>
        <v/>
      </c>
      <c r="AE44" s="147"/>
      <c r="AF44" s="147" t="str">
        <f>IF(OR('Banking Instructions'!H44="Non Staff Traveller",'Banking Instructions'!H44="Employee",'Banking Instructions'!H44="Individual"),IF('Banking Instructions'!AM44="","",'Banking Instructions'!AM44),"")</f>
        <v/>
      </c>
      <c r="AG44" s="147" t="str">
        <f>IF(OR('Banking Instructions'!H44="Non Staff Traveller",'Banking Instructions'!H44="Employee",'Banking Instructions'!H44="Individual"),IF('Banking Instructions'!AN44="","",'Banking Instructions'!AN44),"")</f>
        <v/>
      </c>
      <c r="AH44" s="147"/>
      <c r="AI44" s="344" t="str">
        <f>IF(OR('Banking Instructions'!H44="Non Staff Traveller",'Banking Instructions'!H44="Employee",'Banking Instructions'!H44="Individual"),IF('Banking Instructions'!AP44="","",'Banking Instructions'!AP44),"")</f>
        <v/>
      </c>
      <c r="AJ44" s="150" t="str">
        <f>IF(OR('Banking Instructions'!H44="Non Staff Traveller",'Banking Instructions'!H44="Employee",'Banking Instructions'!H44="Individual"),IF('Banking Instructions'!AQ44="","",'Banking Instructions'!AQ44),"")</f>
        <v/>
      </c>
      <c r="AK44" s="151" t="str">
        <f>IF(OR('Banking Instructions'!H44="Non Staff Traveller",'Banking Instructions'!H44="Employee",'Banking Instructions'!H44="Individual"),IF('Banking Instructions'!AR44="","",'Banking Instructions'!AR44),"")</f>
        <v/>
      </c>
      <c r="AL44" s="344" t="str">
        <f>IF(OR('Banking Instructions'!H44="Non Staff Traveller",'Banking Instructions'!H44="Employee",'Banking Instructions'!H44="Individual"),IF('Banking Instructions'!AS44="","",'Banking Instructions'!AS44),"")</f>
        <v/>
      </c>
      <c r="AM44" s="152" t="str">
        <f>IF(OR('Banking Instructions'!H44="Non Staff Traveller",'Banking Instructions'!H44="Employee",'Banking Instructions'!H44="Individual"),IF('Banking Instructions'!AT44="","",'Banking Instructions'!AT44),"")</f>
        <v/>
      </c>
      <c r="AN44" s="152" t="str">
        <f>IF(OR('Banking Instructions'!H44="Non Staff Traveller",'Banking Instructions'!H44="Employee",'Banking Instructions'!H44="Individual"),IF('Banking Instructions'!AU44="","",'Banking Instructions'!AU44),"")</f>
        <v/>
      </c>
      <c r="AO44" s="136" t="str">
        <f>IF(OR('Banking Instructions'!H44="Non Staff Traveller",'Banking Instructions'!H44="Employee",'Banking Instructions'!H44="Individual"),IF('Banking Instructions'!AV44="","",'Banking Instructions'!AV44),"")</f>
        <v/>
      </c>
      <c r="AP44" s="210"/>
      <c r="AQ44" s="150" t="str">
        <f t="shared" si="2"/>
        <v/>
      </c>
      <c r="AR44" s="344"/>
      <c r="AS44" s="136" t="str">
        <f>IF(OR('Banking Instructions'!H44="Non Staff Traveller",'Banking Instructions'!H44="Employee",'Banking Instructions'!H44="Individual"),IF('Banking Instructions'!AZ44="","",'Banking Instructions'!AZ44),"")</f>
        <v/>
      </c>
      <c r="AT44" s="152" t="str">
        <f>IF(OR('Banking Instructions'!H44="Non Staff Traveller",'Banking Instructions'!H44="Employee",'Banking Instructions'!H44="Individual"),IF('Banking Instructions'!BA44="","",'Banking Instructions'!BA44),"")</f>
        <v/>
      </c>
      <c r="AU44" s="152" t="str">
        <f>IF(OR('Banking Instructions'!H44="Non Staff Traveller",'Banking Instructions'!H44="Employee",'Banking Instructions'!H44="Individual"),IF('Banking Instructions'!BB44="","",'Banking Instructions'!BB44),"")</f>
        <v/>
      </c>
      <c r="AV44" s="210"/>
      <c r="AW44" s="136" t="str">
        <f>IF(OR('Banking Instructions'!H44="Non Staff Traveller",'Banking Instructions'!H44="Employee",'Banking Instructions'!H44="Individual"),IF('Banking Instructions'!BD44="","",'Banking Instructions'!BD44),"")</f>
        <v/>
      </c>
      <c r="AX44" s="136" t="str">
        <f>IF(OR('Banking Instructions'!H44="Non Staff Traveller",'Banking Instructions'!H44="Employee",'Banking Instructions'!H44="Individual"),IF('Banking Instructions'!BE44="","",'Banking Instructions'!BE44),"")</f>
        <v/>
      </c>
      <c r="AY44" s="152" t="str">
        <f>IF(OR('Banking Instructions'!H44="Non Staff Traveller",'Banking Instructions'!H44="Employee",'Banking Instructions'!H44="Individual"),IF('Banking Instructions'!BF44="","",'Banking Instructions'!BF44),"")</f>
        <v/>
      </c>
      <c r="AZ44" s="152" t="str">
        <f>IF(OR('Banking Instructions'!H44="Non Staff Traveller",'Banking Instructions'!H44="Employee",'Banking Instructions'!H44="Individual"),IF('Banking Instructions'!BG44="","",'Banking Instructions'!BG44),"")</f>
        <v/>
      </c>
      <c r="BA44" s="152" t="str">
        <f>IF(OR('Banking Instructions'!H44="Non Staff Traveller",'Banking Instructions'!H44="Employee",'Banking Instructions'!H44="Individual"),IF('Banking Instructions'!BH44="","",'Banking Instructions'!BH44),"")</f>
        <v/>
      </c>
      <c r="BB44" s="152" t="str">
        <f>IF(OR('Banking Instructions'!H44="Non Staff Traveller",'Banking Instructions'!H44="Employee",'Banking Instructions'!H44="Individual"),IF('Banking Instructions'!BI44="","",'Banking Instructions'!BI44),"")</f>
        <v/>
      </c>
      <c r="BC44" s="152" t="str">
        <f>IF(OR('Banking Instructions'!H44="Non Staff Traveller",'Banking Instructions'!H44="Employee",'Banking Instructions'!H44="Individual"),IF('Banking Instructions'!BJ44="","",'Banking Instructions'!BJ44),"")</f>
        <v/>
      </c>
      <c r="BD44" s="136" t="str">
        <f>IF(OR('Banking Instructions'!H44="Non Staff Traveller",'Banking Instructions'!H44="Employee",'Banking Instructions'!H44="Individual"),IF('Banking Instructions'!BK44="","",'Banking Instructions'!BK44),"")</f>
        <v/>
      </c>
      <c r="BE44" s="152" t="str">
        <f>IF(OR('Banking Instructions'!H44="Non Staff Traveller",'Banking Instructions'!H44="Employee",'Banking Instructions'!H44="Individual"),IF('Banking Instructions'!BL44="","",'Banking Instructions'!BL44),"")</f>
        <v/>
      </c>
      <c r="BF44" s="136" t="str">
        <f>IF(OR('Banking Instructions'!H44="Non Staff Traveller",'Banking Instructions'!H44="Employee",'Banking Instructions'!H44="Individual"),IF('Banking Instructions'!BM44="","",'Banking Instructions'!BM44),"")</f>
        <v/>
      </c>
      <c r="BG44" s="136" t="str">
        <f>IF(OR('Banking Instructions'!H44="Non Staff Traveller",'Banking Instructions'!H44="Employee",'Banking Instructions'!H44="Individual"),IF('Banking Instructions'!BN44="","",'Banking Instructions'!BN44),"")</f>
        <v/>
      </c>
      <c r="BH44" s="136" t="str">
        <f>IF(OR('Banking Instructions'!H44="Non Staff Traveller",'Banking Instructions'!H44="Employee",'Banking Instructions'!H44="Individual"),IF('Banking Instructions'!BO44="","",'Banking Instructions'!BO44),"")</f>
        <v/>
      </c>
      <c r="BI44" s="136" t="str">
        <f>IF(OR('Banking Instructions'!H44="Non Staff Traveller",'Banking Instructions'!H44="Employee",'Banking Instructions'!H44="Individual"),IF('Banking Instructions'!BP44="","",'Banking Instructions'!BP44),"")</f>
        <v/>
      </c>
      <c r="BJ44" s="136" t="str">
        <f>IF(OR('Banking Instructions'!H44="Non Staff Traveller",'Banking Instructions'!H44="Employee",'Banking Instructions'!H44="Individual"),IF('Banking Instructions'!BQ44="","",'Banking Instructions'!BQ44),"")</f>
        <v/>
      </c>
      <c r="BK44" s="136" t="str">
        <f>IF(OR('Banking Instructions'!H44="Non Staff Traveller",'Banking Instructions'!H44="Employee",'Banking Instructions'!H44="Individual"),IF('Banking Instructions'!BR44="","",'Banking Instructions'!BR44),"")</f>
        <v/>
      </c>
      <c r="BL44" s="136" t="str">
        <f>IF(OR('Banking Instructions'!H44="Non Staff Traveller",'Banking Instructions'!H44="Employee",'Banking Instructions'!H44="Individual"),IF('Banking Instructions'!BS44="","",'Banking Instructions'!BS44),"")</f>
        <v/>
      </c>
      <c r="BM44" s="136" t="str">
        <f>IF(OR('Banking Instructions'!H44="Non Staff Traveller",'Banking Instructions'!H44="Employee",'Banking Instructions'!H44="Individual"),IF('Banking Instructions'!BT44="","",'Banking Instructions'!BT44),"")</f>
        <v/>
      </c>
      <c r="BN44" s="136"/>
      <c r="BO44" s="210"/>
      <c r="BP44" s="153"/>
      <c r="BQ44" s="153"/>
      <c r="BR44" s="136"/>
      <c r="BS44" s="136"/>
      <c r="BT44" s="136"/>
      <c r="BU44" s="136"/>
      <c r="BV44" s="136" t="str">
        <f t="shared" si="0"/>
        <v/>
      </c>
      <c r="BW44" s="136" t="str">
        <f t="shared" si="1"/>
        <v/>
      </c>
      <c r="BX44" s="210"/>
      <c r="BY44" s="136" t="str">
        <f>IF(OR('Banking Instructions'!H44="Non Staff Traveller",'Banking Instructions'!H44="Employee",'Banking Instructions'!H44="Individual"),IF('Banking Instructions'!CF44="","",'Banking Instructions'!CF44),"")</f>
        <v/>
      </c>
      <c r="BZ44" s="136" t="str">
        <f>IF(OR('Banking Instructions'!H44="Non Staff Traveller",'Banking Instructions'!H44="Employee",'Banking Instructions'!H44="Individual"),IF('Banking Instructions'!CG44="","",'Banking Instructions'!CG44),"")</f>
        <v/>
      </c>
      <c r="CA44" s="136"/>
    </row>
    <row r="45" spans="1:79" s="256" customFormat="1" x14ac:dyDescent="0.2">
      <c r="A45" s="317"/>
      <c r="B45" s="317"/>
      <c r="C45" s="317"/>
      <c r="D45" s="317"/>
      <c r="E45" s="317"/>
      <c r="F45" s="155"/>
      <c r="G45" s="141" t="str">
        <f>IF(OR('Banking Instructions'!H45="Non Staff Traveller",'Banking Instructions'!H45="Employee",'Banking Instructions'!H45="Individual"),'Banking Instructions'!H45,"")</f>
        <v/>
      </c>
      <c r="H45" s="141"/>
      <c r="I45" s="142" t="str">
        <f>IF(OR('Banking Instructions'!H45="Non Staff Traveller",'Banking Instructions'!H45="Employee",'Banking Instructions'!H45="Individual"),IF('Banking Instructions'!J45="","",'Banking Instructions'!J45),"")</f>
        <v/>
      </c>
      <c r="J45" s="143" t="str">
        <f>IF(OR('Banking Instructions'!H45="Non Staff Traveller",'Banking Instructions'!H45="Employee",'Banking Instructions'!H45="Individual"),IF('Banking Instructions'!K45="","",'Banking Instructions'!K45),"")</f>
        <v/>
      </c>
      <c r="K45" s="142" t="str">
        <f>IF(OR('Banking Instructions'!H45="Non Staff Traveller",'Banking Instructions'!H45="Employee",'Banking Instructions'!H45="Individual"),IF('Banking Instructions'!L45="","",'Banking Instructions'!L45),"")</f>
        <v/>
      </c>
      <c r="L45" s="143" t="str">
        <f>IF(OR('Banking Instructions'!H45="Non Staff Traveller",'Banking Instructions'!H45="Employee",'Banking Instructions'!H45="Individual"),IF('Banking Instructions'!Q45="","",'Banking Instructions'!Q45),"")</f>
        <v/>
      </c>
      <c r="M45" s="341"/>
      <c r="N45" s="145" t="str">
        <f>IF(OR('Banking Instructions'!H45="Non Staff Traveller",'Banking Instructions'!H45="Employee",'Banking Instructions'!H45="Individual"),IF('Banking Instructions'!U45="","",'Banking Instructions'!U45),"")</f>
        <v/>
      </c>
      <c r="O45" s="149"/>
      <c r="P45" s="149"/>
      <c r="Q45" s="129" t="str">
        <f>IF(OR('Banking Instructions'!H45="Non Staff Traveller",'Banking Instructions'!H45="Employee",'Banking Instructions'!H45="Individual"),IF('Banking Instructions'!X45="","",'Banking Instructions'!X45),"")</f>
        <v/>
      </c>
      <c r="R45" s="411"/>
      <c r="S45" s="411"/>
      <c r="T45" s="147" t="str">
        <f>IF(OR('Banking Instructions'!H45="Non Staff Traveller",'Banking Instructions'!H45="Employee",'Banking Instructions'!H45="Individual"),IF('Banking Instructions'!AA45="","",'Banking Instructions'!AA45),"")</f>
        <v/>
      </c>
      <c r="U45" s="147" t="str">
        <f>IF(OR('Banking Instructions'!H45="Non Staff Traveller",'Banking Instructions'!H45="Employee",'Banking Instructions'!H45="Individual"),IF('Banking Instructions'!AB45="","",'Banking Instructions'!AB45),"")</f>
        <v/>
      </c>
      <c r="V45" s="143" t="str">
        <f>IF(OR('Banking Instructions'!H45="Non Staff Traveller",'Banking Instructions'!H45="Employee",'Banking Instructions'!H45="Individual"),IF('Banking Instructions'!AC45="","",'Banking Instructions'!AC45),"")</f>
        <v/>
      </c>
      <c r="W45" s="342"/>
      <c r="X45" s="147"/>
      <c r="Y45" s="147"/>
      <c r="Z45" s="147"/>
      <c r="AA45" s="149"/>
      <c r="AB45" s="145" t="str">
        <f>IF(OR('Banking Instructions'!H45="Non Staff Traveller",'Banking Instructions'!H45="Employee",'Banking Instructions'!H45="Individual"),IF('Banking Instructions'!AI45="","",'Banking Instructions'!AI45),"")</f>
        <v/>
      </c>
      <c r="AC45" s="145" t="str">
        <f>IF(OR('Banking Instructions'!H45="Non Staff Traveller",'Banking Instructions'!H45="Employee",'Banking Instructions'!H45="Individual"),IF('Banking Instructions'!AJ45="","",'Banking Instructions'!AJ45),"")</f>
        <v/>
      </c>
      <c r="AD45" s="343" t="str">
        <f>IF(OR('Banking Instructions'!H45="Non Staff Traveller",'Banking Instructions'!H45="Employee",'Banking Instructions'!H45="Individual"),IF('Banking Instructions'!AK45="","",'Banking Instructions'!AK45),"")</f>
        <v/>
      </c>
      <c r="AE45" s="147"/>
      <c r="AF45" s="147" t="str">
        <f>IF(OR('Banking Instructions'!H45="Non Staff Traveller",'Banking Instructions'!H45="Employee",'Banking Instructions'!H45="Individual"),IF('Banking Instructions'!AM45="","",'Banking Instructions'!AM45),"")</f>
        <v/>
      </c>
      <c r="AG45" s="147" t="str">
        <f>IF(OR('Banking Instructions'!H45="Non Staff Traveller",'Banking Instructions'!H45="Employee",'Banking Instructions'!H45="Individual"),IF('Banking Instructions'!AN45="","",'Banking Instructions'!AN45),"")</f>
        <v/>
      </c>
      <c r="AH45" s="147"/>
      <c r="AI45" s="344" t="str">
        <f>IF(OR('Banking Instructions'!H45="Non Staff Traveller",'Banking Instructions'!H45="Employee",'Banking Instructions'!H45="Individual"),IF('Banking Instructions'!AP45="","",'Banking Instructions'!AP45),"")</f>
        <v/>
      </c>
      <c r="AJ45" s="150" t="str">
        <f>IF(OR('Banking Instructions'!H45="Non Staff Traveller",'Banking Instructions'!H45="Employee",'Banking Instructions'!H45="Individual"),IF('Banking Instructions'!AQ45="","",'Banking Instructions'!AQ45),"")</f>
        <v/>
      </c>
      <c r="AK45" s="151" t="str">
        <f>IF(OR('Banking Instructions'!H45="Non Staff Traveller",'Banking Instructions'!H45="Employee",'Banking Instructions'!H45="Individual"),IF('Banking Instructions'!AR45="","",'Banking Instructions'!AR45),"")</f>
        <v/>
      </c>
      <c r="AL45" s="344" t="str">
        <f>IF(OR('Banking Instructions'!H45="Non Staff Traveller",'Banking Instructions'!H45="Employee",'Banking Instructions'!H45="Individual"),IF('Banking Instructions'!AS45="","",'Banking Instructions'!AS45),"")</f>
        <v/>
      </c>
      <c r="AM45" s="152" t="str">
        <f>IF(OR('Banking Instructions'!H45="Non Staff Traveller",'Banking Instructions'!H45="Employee",'Banking Instructions'!H45="Individual"),IF('Banking Instructions'!AT45="","",'Banking Instructions'!AT45),"")</f>
        <v/>
      </c>
      <c r="AN45" s="152" t="str">
        <f>IF(OR('Banking Instructions'!H45="Non Staff Traveller",'Banking Instructions'!H45="Employee",'Banking Instructions'!H45="Individual"),IF('Banking Instructions'!AU45="","",'Banking Instructions'!AU45),"")</f>
        <v/>
      </c>
      <c r="AO45" s="136" t="str">
        <f>IF(OR('Banking Instructions'!H45="Non Staff Traveller",'Banking Instructions'!H45="Employee",'Banking Instructions'!H45="Individual"),IF('Banking Instructions'!AV45="","",'Banking Instructions'!AV45),"")</f>
        <v/>
      </c>
      <c r="AP45" s="210"/>
      <c r="AQ45" s="150" t="str">
        <f t="shared" si="2"/>
        <v/>
      </c>
      <c r="AR45" s="344"/>
      <c r="AS45" s="136" t="str">
        <f>IF(OR('Banking Instructions'!H45="Non Staff Traveller",'Banking Instructions'!H45="Employee",'Banking Instructions'!H45="Individual"),IF('Banking Instructions'!AZ45="","",'Banking Instructions'!AZ45),"")</f>
        <v/>
      </c>
      <c r="AT45" s="152" t="str">
        <f>IF(OR('Banking Instructions'!H45="Non Staff Traveller",'Banking Instructions'!H45="Employee",'Banking Instructions'!H45="Individual"),IF('Banking Instructions'!BA45="","",'Banking Instructions'!BA45),"")</f>
        <v/>
      </c>
      <c r="AU45" s="152" t="str">
        <f>IF(OR('Banking Instructions'!H45="Non Staff Traveller",'Banking Instructions'!H45="Employee",'Banking Instructions'!H45="Individual"),IF('Banking Instructions'!BB45="","",'Banking Instructions'!BB45),"")</f>
        <v/>
      </c>
      <c r="AV45" s="210"/>
      <c r="AW45" s="136" t="str">
        <f>IF(OR('Banking Instructions'!H45="Non Staff Traveller",'Banking Instructions'!H45="Employee",'Banking Instructions'!H45="Individual"),IF('Banking Instructions'!BD45="","",'Banking Instructions'!BD45),"")</f>
        <v/>
      </c>
      <c r="AX45" s="136" t="str">
        <f>IF(OR('Banking Instructions'!H45="Non Staff Traveller",'Banking Instructions'!H45="Employee",'Banking Instructions'!H45="Individual"),IF('Banking Instructions'!BE45="","",'Banking Instructions'!BE45),"")</f>
        <v/>
      </c>
      <c r="AY45" s="152" t="str">
        <f>IF(OR('Banking Instructions'!H45="Non Staff Traveller",'Banking Instructions'!H45="Employee",'Banking Instructions'!H45="Individual"),IF('Banking Instructions'!BF45="","",'Banking Instructions'!BF45),"")</f>
        <v/>
      </c>
      <c r="AZ45" s="152" t="str">
        <f>IF(OR('Banking Instructions'!H45="Non Staff Traveller",'Banking Instructions'!H45="Employee",'Banking Instructions'!H45="Individual"),IF('Banking Instructions'!BG45="","",'Banking Instructions'!BG45),"")</f>
        <v/>
      </c>
      <c r="BA45" s="152" t="str">
        <f>IF(OR('Banking Instructions'!H45="Non Staff Traveller",'Banking Instructions'!H45="Employee",'Banking Instructions'!H45="Individual"),IF('Banking Instructions'!BH45="","",'Banking Instructions'!BH45),"")</f>
        <v/>
      </c>
      <c r="BB45" s="152" t="str">
        <f>IF(OR('Banking Instructions'!H45="Non Staff Traveller",'Banking Instructions'!H45="Employee",'Banking Instructions'!H45="Individual"),IF('Banking Instructions'!BI45="","",'Banking Instructions'!BI45),"")</f>
        <v/>
      </c>
      <c r="BC45" s="152" t="str">
        <f>IF(OR('Banking Instructions'!H45="Non Staff Traveller",'Banking Instructions'!H45="Employee",'Banking Instructions'!H45="Individual"),IF('Banking Instructions'!BJ45="","",'Banking Instructions'!BJ45),"")</f>
        <v/>
      </c>
      <c r="BD45" s="136" t="str">
        <f>IF(OR('Banking Instructions'!H45="Non Staff Traveller",'Banking Instructions'!H45="Employee",'Banking Instructions'!H45="Individual"),IF('Banking Instructions'!BK45="","",'Banking Instructions'!BK45),"")</f>
        <v/>
      </c>
      <c r="BE45" s="152" t="str">
        <f>IF(OR('Banking Instructions'!H45="Non Staff Traveller",'Banking Instructions'!H45="Employee",'Banking Instructions'!H45="Individual"),IF('Banking Instructions'!BL45="","",'Banking Instructions'!BL45),"")</f>
        <v/>
      </c>
      <c r="BF45" s="136" t="str">
        <f>IF(OR('Banking Instructions'!H45="Non Staff Traveller",'Banking Instructions'!H45="Employee",'Banking Instructions'!H45="Individual"),IF('Banking Instructions'!BM45="","",'Banking Instructions'!BM45),"")</f>
        <v/>
      </c>
      <c r="BG45" s="136" t="str">
        <f>IF(OR('Banking Instructions'!H45="Non Staff Traveller",'Banking Instructions'!H45="Employee",'Banking Instructions'!H45="Individual"),IF('Banking Instructions'!BN45="","",'Banking Instructions'!BN45),"")</f>
        <v/>
      </c>
      <c r="BH45" s="136" t="str">
        <f>IF(OR('Banking Instructions'!H45="Non Staff Traveller",'Banking Instructions'!H45="Employee",'Banking Instructions'!H45="Individual"),IF('Banking Instructions'!BO45="","",'Banking Instructions'!BO45),"")</f>
        <v/>
      </c>
      <c r="BI45" s="136" t="str">
        <f>IF(OR('Banking Instructions'!H45="Non Staff Traveller",'Banking Instructions'!H45="Employee",'Banking Instructions'!H45="Individual"),IF('Banking Instructions'!BP45="","",'Banking Instructions'!BP45),"")</f>
        <v/>
      </c>
      <c r="BJ45" s="136" t="str">
        <f>IF(OR('Banking Instructions'!H45="Non Staff Traveller",'Banking Instructions'!H45="Employee",'Banking Instructions'!H45="Individual"),IF('Banking Instructions'!BQ45="","",'Banking Instructions'!BQ45),"")</f>
        <v/>
      </c>
      <c r="BK45" s="136" t="str">
        <f>IF(OR('Banking Instructions'!H45="Non Staff Traveller",'Banking Instructions'!H45="Employee",'Banking Instructions'!H45="Individual"),IF('Banking Instructions'!BR45="","",'Banking Instructions'!BR45),"")</f>
        <v/>
      </c>
      <c r="BL45" s="136" t="str">
        <f>IF(OR('Banking Instructions'!H45="Non Staff Traveller",'Banking Instructions'!H45="Employee",'Banking Instructions'!H45="Individual"),IF('Banking Instructions'!BS45="","",'Banking Instructions'!BS45),"")</f>
        <v/>
      </c>
      <c r="BM45" s="136" t="str">
        <f>IF(OR('Banking Instructions'!H45="Non Staff Traveller",'Banking Instructions'!H45="Employee",'Banking Instructions'!H45="Individual"),IF('Banking Instructions'!BT45="","",'Banking Instructions'!BT45),"")</f>
        <v/>
      </c>
      <c r="BN45" s="136"/>
      <c r="BO45" s="210"/>
      <c r="BP45" s="153"/>
      <c r="BQ45" s="153"/>
      <c r="BR45" s="136"/>
      <c r="BS45" s="136"/>
      <c r="BT45" s="136"/>
      <c r="BU45" s="136"/>
      <c r="BV45" s="136" t="str">
        <f t="shared" si="0"/>
        <v/>
      </c>
      <c r="BW45" s="136" t="str">
        <f t="shared" si="1"/>
        <v/>
      </c>
      <c r="BX45" s="210"/>
      <c r="BY45" s="136" t="str">
        <f>IF(OR('Banking Instructions'!H45="Non Staff Traveller",'Banking Instructions'!H45="Employee",'Banking Instructions'!H45="Individual"),IF('Banking Instructions'!CF45="","",'Banking Instructions'!CF45),"")</f>
        <v/>
      </c>
      <c r="BZ45" s="136" t="str">
        <f>IF(OR('Banking Instructions'!H45="Non Staff Traveller",'Banking Instructions'!H45="Employee",'Banking Instructions'!H45="Individual"),IF('Banking Instructions'!CG45="","",'Banking Instructions'!CG45),"")</f>
        <v/>
      </c>
      <c r="CA45" s="136"/>
    </row>
    <row r="46" spans="1:79" s="256" customFormat="1" x14ac:dyDescent="0.2">
      <c r="A46" s="317"/>
      <c r="B46" s="317"/>
      <c r="C46" s="317"/>
      <c r="D46" s="317"/>
      <c r="E46" s="317"/>
      <c r="F46" s="155"/>
      <c r="G46" s="141" t="str">
        <f>IF(OR('Banking Instructions'!H46="Non Staff Traveller",'Banking Instructions'!H46="Employee",'Banking Instructions'!H46="Individual"),'Banking Instructions'!H46,"")</f>
        <v/>
      </c>
      <c r="H46" s="141"/>
      <c r="I46" s="142" t="str">
        <f>IF(OR('Banking Instructions'!H46="Non Staff Traveller",'Banking Instructions'!H46="Employee",'Banking Instructions'!H46="Individual"),IF('Banking Instructions'!J46="","",'Banking Instructions'!J46),"")</f>
        <v/>
      </c>
      <c r="J46" s="143" t="str">
        <f>IF(OR('Banking Instructions'!H46="Non Staff Traveller",'Banking Instructions'!H46="Employee",'Banking Instructions'!H46="Individual"),IF('Banking Instructions'!K46="","",'Banking Instructions'!K46),"")</f>
        <v/>
      </c>
      <c r="K46" s="142" t="str">
        <f>IF(OR('Banking Instructions'!H46="Non Staff Traveller",'Banking Instructions'!H46="Employee",'Banking Instructions'!H46="Individual"),IF('Banking Instructions'!L46="","",'Banking Instructions'!L46),"")</f>
        <v/>
      </c>
      <c r="L46" s="143" t="str">
        <f>IF(OR('Banking Instructions'!H46="Non Staff Traveller",'Banking Instructions'!H46="Employee",'Banking Instructions'!H46="Individual"),IF('Banking Instructions'!Q46="","",'Banking Instructions'!Q46),"")</f>
        <v/>
      </c>
      <c r="M46" s="341"/>
      <c r="N46" s="145" t="str">
        <f>IF(OR('Banking Instructions'!H46="Non Staff Traveller",'Banking Instructions'!H46="Employee",'Banking Instructions'!H46="Individual"),IF('Banking Instructions'!U46="","",'Banking Instructions'!U46),"")</f>
        <v/>
      </c>
      <c r="O46" s="149"/>
      <c r="P46" s="149"/>
      <c r="Q46" s="129" t="str">
        <f>IF(OR('Banking Instructions'!H46="Non Staff Traveller",'Banking Instructions'!H46="Employee",'Banking Instructions'!H46="Individual"),IF('Banking Instructions'!X46="","",'Banking Instructions'!X46),"")</f>
        <v/>
      </c>
      <c r="R46" s="411"/>
      <c r="S46" s="411"/>
      <c r="T46" s="147" t="str">
        <f>IF(OR('Banking Instructions'!H46="Non Staff Traveller",'Banking Instructions'!H46="Employee",'Banking Instructions'!H46="Individual"),IF('Banking Instructions'!AA46="","",'Banking Instructions'!AA46),"")</f>
        <v/>
      </c>
      <c r="U46" s="147" t="str">
        <f>IF(OR('Banking Instructions'!H46="Non Staff Traveller",'Banking Instructions'!H46="Employee",'Banking Instructions'!H46="Individual"),IF('Banking Instructions'!AB46="","",'Banking Instructions'!AB46),"")</f>
        <v/>
      </c>
      <c r="V46" s="143" t="str">
        <f>IF(OR('Banking Instructions'!H46="Non Staff Traveller",'Banking Instructions'!H46="Employee",'Banking Instructions'!H46="Individual"),IF('Banking Instructions'!AC46="","",'Banking Instructions'!AC46),"")</f>
        <v/>
      </c>
      <c r="W46" s="342"/>
      <c r="X46" s="147"/>
      <c r="Y46" s="147"/>
      <c r="Z46" s="147"/>
      <c r="AA46" s="149"/>
      <c r="AB46" s="145" t="str">
        <f>IF(OR('Banking Instructions'!H46="Non Staff Traveller",'Banking Instructions'!H46="Employee",'Banking Instructions'!H46="Individual"),IF('Banking Instructions'!AI46="","",'Banking Instructions'!AI46),"")</f>
        <v/>
      </c>
      <c r="AC46" s="145" t="str">
        <f>IF(OR('Banking Instructions'!H46="Non Staff Traveller",'Banking Instructions'!H46="Employee",'Banking Instructions'!H46="Individual"),IF('Banking Instructions'!AJ46="","",'Banking Instructions'!AJ46),"")</f>
        <v/>
      </c>
      <c r="AD46" s="343" t="str">
        <f>IF(OR('Banking Instructions'!H46="Non Staff Traveller",'Banking Instructions'!H46="Employee",'Banking Instructions'!H46="Individual"),IF('Banking Instructions'!AK46="","",'Banking Instructions'!AK46),"")</f>
        <v/>
      </c>
      <c r="AE46" s="147"/>
      <c r="AF46" s="147" t="str">
        <f>IF(OR('Banking Instructions'!H46="Non Staff Traveller",'Banking Instructions'!H46="Employee",'Banking Instructions'!H46="Individual"),IF('Banking Instructions'!AM46="","",'Banking Instructions'!AM46),"")</f>
        <v/>
      </c>
      <c r="AG46" s="147" t="str">
        <f>IF(OR('Banking Instructions'!H46="Non Staff Traveller",'Banking Instructions'!H46="Employee",'Banking Instructions'!H46="Individual"),IF('Banking Instructions'!AN46="","",'Banking Instructions'!AN46),"")</f>
        <v/>
      </c>
      <c r="AH46" s="147"/>
      <c r="AI46" s="344" t="str">
        <f>IF(OR('Banking Instructions'!H46="Non Staff Traveller",'Banking Instructions'!H46="Employee",'Banking Instructions'!H46="Individual"),IF('Banking Instructions'!AP46="","",'Banking Instructions'!AP46),"")</f>
        <v/>
      </c>
      <c r="AJ46" s="150" t="str">
        <f>IF(OR('Banking Instructions'!H46="Non Staff Traveller",'Banking Instructions'!H46="Employee",'Banking Instructions'!H46="Individual"),IF('Banking Instructions'!AQ46="","",'Banking Instructions'!AQ46),"")</f>
        <v/>
      </c>
      <c r="AK46" s="151" t="str">
        <f>IF(OR('Banking Instructions'!H46="Non Staff Traveller",'Banking Instructions'!H46="Employee",'Banking Instructions'!H46="Individual"),IF('Banking Instructions'!AR46="","",'Banking Instructions'!AR46),"")</f>
        <v/>
      </c>
      <c r="AL46" s="344" t="str">
        <f>IF(OR('Banking Instructions'!H46="Non Staff Traveller",'Banking Instructions'!H46="Employee",'Banking Instructions'!H46="Individual"),IF('Banking Instructions'!AS46="","",'Banking Instructions'!AS46),"")</f>
        <v/>
      </c>
      <c r="AM46" s="152" t="str">
        <f>IF(OR('Banking Instructions'!H46="Non Staff Traveller",'Banking Instructions'!H46="Employee",'Banking Instructions'!H46="Individual"),IF('Banking Instructions'!AT46="","",'Banking Instructions'!AT46),"")</f>
        <v/>
      </c>
      <c r="AN46" s="152" t="str">
        <f>IF(OR('Banking Instructions'!H46="Non Staff Traveller",'Banking Instructions'!H46="Employee",'Banking Instructions'!H46="Individual"),IF('Banking Instructions'!AU46="","",'Banking Instructions'!AU46),"")</f>
        <v/>
      </c>
      <c r="AO46" s="136" t="str">
        <f>IF(OR('Banking Instructions'!H46="Non Staff Traveller",'Banking Instructions'!H46="Employee",'Banking Instructions'!H46="Individual"),IF('Banking Instructions'!AV46="","",'Banking Instructions'!AV46),"")</f>
        <v/>
      </c>
      <c r="AP46" s="210"/>
      <c r="AQ46" s="150" t="str">
        <f t="shared" si="2"/>
        <v/>
      </c>
      <c r="AR46" s="344"/>
      <c r="AS46" s="136" t="str">
        <f>IF(OR('Banking Instructions'!H46="Non Staff Traveller",'Banking Instructions'!H46="Employee",'Banking Instructions'!H46="Individual"),IF('Banking Instructions'!AZ46="","",'Banking Instructions'!AZ46),"")</f>
        <v/>
      </c>
      <c r="AT46" s="152" t="str">
        <f>IF(OR('Banking Instructions'!H46="Non Staff Traveller",'Banking Instructions'!H46="Employee",'Banking Instructions'!H46="Individual"),IF('Banking Instructions'!BA46="","",'Banking Instructions'!BA46),"")</f>
        <v/>
      </c>
      <c r="AU46" s="152" t="str">
        <f>IF(OR('Banking Instructions'!H46="Non Staff Traveller",'Banking Instructions'!H46="Employee",'Banking Instructions'!H46="Individual"),IF('Banking Instructions'!BB46="","",'Banking Instructions'!BB46),"")</f>
        <v/>
      </c>
      <c r="AV46" s="210"/>
      <c r="AW46" s="136" t="str">
        <f>IF(OR('Banking Instructions'!H46="Non Staff Traveller",'Banking Instructions'!H46="Employee",'Banking Instructions'!H46="Individual"),IF('Banking Instructions'!BD46="","",'Banking Instructions'!BD46),"")</f>
        <v/>
      </c>
      <c r="AX46" s="136" t="str">
        <f>IF(OR('Banking Instructions'!H46="Non Staff Traveller",'Banking Instructions'!H46="Employee",'Banking Instructions'!H46="Individual"),IF('Banking Instructions'!BE46="","",'Banking Instructions'!BE46),"")</f>
        <v/>
      </c>
      <c r="AY46" s="152" t="str">
        <f>IF(OR('Banking Instructions'!H46="Non Staff Traveller",'Banking Instructions'!H46="Employee",'Banking Instructions'!H46="Individual"),IF('Banking Instructions'!BF46="","",'Banking Instructions'!BF46),"")</f>
        <v/>
      </c>
      <c r="AZ46" s="152" t="str">
        <f>IF(OR('Banking Instructions'!H46="Non Staff Traveller",'Banking Instructions'!H46="Employee",'Banking Instructions'!H46="Individual"),IF('Banking Instructions'!BG46="","",'Banking Instructions'!BG46),"")</f>
        <v/>
      </c>
      <c r="BA46" s="152" t="str">
        <f>IF(OR('Banking Instructions'!H46="Non Staff Traveller",'Banking Instructions'!H46="Employee",'Banking Instructions'!H46="Individual"),IF('Banking Instructions'!BH46="","",'Banking Instructions'!BH46),"")</f>
        <v/>
      </c>
      <c r="BB46" s="152" t="str">
        <f>IF(OR('Banking Instructions'!H46="Non Staff Traveller",'Banking Instructions'!H46="Employee",'Banking Instructions'!H46="Individual"),IF('Banking Instructions'!BI46="","",'Banking Instructions'!BI46),"")</f>
        <v/>
      </c>
      <c r="BC46" s="152" t="str">
        <f>IF(OR('Banking Instructions'!H46="Non Staff Traveller",'Banking Instructions'!H46="Employee",'Banking Instructions'!H46="Individual"),IF('Banking Instructions'!BJ46="","",'Banking Instructions'!BJ46),"")</f>
        <v/>
      </c>
      <c r="BD46" s="136" t="str">
        <f>IF(OR('Banking Instructions'!H46="Non Staff Traveller",'Banking Instructions'!H46="Employee",'Banking Instructions'!H46="Individual"),IF('Banking Instructions'!BK46="","",'Banking Instructions'!BK46),"")</f>
        <v/>
      </c>
      <c r="BE46" s="152" t="str">
        <f>IF(OR('Banking Instructions'!H46="Non Staff Traveller",'Banking Instructions'!H46="Employee",'Banking Instructions'!H46="Individual"),IF('Banking Instructions'!BL46="","",'Banking Instructions'!BL46),"")</f>
        <v/>
      </c>
      <c r="BF46" s="136" t="str">
        <f>IF(OR('Banking Instructions'!H46="Non Staff Traveller",'Banking Instructions'!H46="Employee",'Banking Instructions'!H46="Individual"),IF('Banking Instructions'!BM46="","",'Banking Instructions'!BM46),"")</f>
        <v/>
      </c>
      <c r="BG46" s="136" t="str">
        <f>IF(OR('Banking Instructions'!H46="Non Staff Traveller",'Banking Instructions'!H46="Employee",'Banking Instructions'!H46="Individual"),IF('Banking Instructions'!BN46="","",'Banking Instructions'!BN46),"")</f>
        <v/>
      </c>
      <c r="BH46" s="136" t="str">
        <f>IF(OR('Banking Instructions'!H46="Non Staff Traveller",'Banking Instructions'!H46="Employee",'Banking Instructions'!H46="Individual"),IF('Banking Instructions'!BO46="","",'Banking Instructions'!BO46),"")</f>
        <v/>
      </c>
      <c r="BI46" s="136" t="str">
        <f>IF(OR('Banking Instructions'!H46="Non Staff Traveller",'Banking Instructions'!H46="Employee",'Banking Instructions'!H46="Individual"),IF('Banking Instructions'!BP46="","",'Banking Instructions'!BP46),"")</f>
        <v/>
      </c>
      <c r="BJ46" s="136" t="str">
        <f>IF(OR('Banking Instructions'!H46="Non Staff Traveller",'Banking Instructions'!H46="Employee",'Banking Instructions'!H46="Individual"),IF('Banking Instructions'!BQ46="","",'Banking Instructions'!BQ46),"")</f>
        <v/>
      </c>
      <c r="BK46" s="136" t="str">
        <f>IF(OR('Banking Instructions'!H46="Non Staff Traveller",'Banking Instructions'!H46="Employee",'Banking Instructions'!H46="Individual"),IF('Banking Instructions'!BR46="","",'Banking Instructions'!BR46),"")</f>
        <v/>
      </c>
      <c r="BL46" s="136" t="str">
        <f>IF(OR('Banking Instructions'!H46="Non Staff Traveller",'Banking Instructions'!H46="Employee",'Banking Instructions'!H46="Individual"),IF('Banking Instructions'!BS46="","",'Banking Instructions'!BS46),"")</f>
        <v/>
      </c>
      <c r="BM46" s="136" t="str">
        <f>IF(OR('Banking Instructions'!H46="Non Staff Traveller",'Banking Instructions'!H46="Employee",'Banking Instructions'!H46="Individual"),IF('Banking Instructions'!BT46="","",'Banking Instructions'!BT46),"")</f>
        <v/>
      </c>
      <c r="BN46" s="136"/>
      <c r="BO46" s="210"/>
      <c r="BP46" s="153"/>
      <c r="BQ46" s="153"/>
      <c r="BR46" s="136"/>
      <c r="BS46" s="136"/>
      <c r="BT46" s="136"/>
      <c r="BU46" s="136"/>
      <c r="BV46" s="136" t="str">
        <f t="shared" si="0"/>
        <v/>
      </c>
      <c r="BW46" s="136" t="str">
        <f t="shared" si="1"/>
        <v/>
      </c>
      <c r="BX46" s="210"/>
      <c r="BY46" s="136" t="str">
        <f>IF(OR('Banking Instructions'!H46="Non Staff Traveller",'Banking Instructions'!H46="Employee",'Banking Instructions'!H46="Individual"),IF('Banking Instructions'!CF46="","",'Banking Instructions'!CF46),"")</f>
        <v/>
      </c>
      <c r="BZ46" s="136" t="str">
        <f>IF(OR('Banking Instructions'!H46="Non Staff Traveller",'Banking Instructions'!H46="Employee",'Banking Instructions'!H46="Individual"),IF('Banking Instructions'!CG46="","",'Banking Instructions'!CG46),"")</f>
        <v/>
      </c>
      <c r="CA46" s="136"/>
    </row>
    <row r="47" spans="1:79" s="256" customFormat="1" x14ac:dyDescent="0.2">
      <c r="A47" s="317"/>
      <c r="B47" s="317"/>
      <c r="C47" s="317"/>
      <c r="D47" s="317"/>
      <c r="E47" s="317"/>
      <c r="F47" s="155"/>
      <c r="G47" s="141" t="str">
        <f>IF(OR('Banking Instructions'!H47="Non Staff Traveller",'Banking Instructions'!H47="Employee",'Banking Instructions'!H47="Individual"),'Banking Instructions'!H47,"")</f>
        <v/>
      </c>
      <c r="H47" s="141"/>
      <c r="I47" s="142" t="str">
        <f>IF(OR('Banking Instructions'!H47="Non Staff Traveller",'Banking Instructions'!H47="Employee",'Banking Instructions'!H47="Individual"),IF('Banking Instructions'!J47="","",'Banking Instructions'!J47),"")</f>
        <v/>
      </c>
      <c r="J47" s="143" t="str">
        <f>IF(OR('Banking Instructions'!H47="Non Staff Traveller",'Banking Instructions'!H47="Employee",'Banking Instructions'!H47="Individual"),IF('Banking Instructions'!K47="","",'Banking Instructions'!K47),"")</f>
        <v/>
      </c>
      <c r="K47" s="142" t="str">
        <f>IF(OR('Banking Instructions'!H47="Non Staff Traveller",'Banking Instructions'!H47="Employee",'Banking Instructions'!H47="Individual"),IF('Banking Instructions'!L47="","",'Banking Instructions'!L47),"")</f>
        <v/>
      </c>
      <c r="L47" s="143" t="str">
        <f>IF(OR('Banking Instructions'!H47="Non Staff Traveller",'Banking Instructions'!H47="Employee",'Banking Instructions'!H47="Individual"),IF('Banking Instructions'!Q47="","",'Banking Instructions'!Q47),"")</f>
        <v/>
      </c>
      <c r="M47" s="341"/>
      <c r="N47" s="145" t="str">
        <f>IF(OR('Banking Instructions'!H47="Non Staff Traveller",'Banking Instructions'!H47="Employee",'Banking Instructions'!H47="Individual"),IF('Banking Instructions'!U47="","",'Banking Instructions'!U47),"")</f>
        <v/>
      </c>
      <c r="O47" s="149"/>
      <c r="P47" s="149"/>
      <c r="Q47" s="129" t="str">
        <f>IF(OR('Banking Instructions'!H47="Non Staff Traveller",'Banking Instructions'!H47="Employee",'Banking Instructions'!H47="Individual"),IF('Banking Instructions'!X47="","",'Banking Instructions'!X47),"")</f>
        <v/>
      </c>
      <c r="R47" s="411"/>
      <c r="S47" s="411"/>
      <c r="T47" s="147" t="str">
        <f>IF(OR('Banking Instructions'!H47="Non Staff Traveller",'Banking Instructions'!H47="Employee",'Banking Instructions'!H47="Individual"),IF('Banking Instructions'!AA47="","",'Banking Instructions'!AA47),"")</f>
        <v/>
      </c>
      <c r="U47" s="147" t="str">
        <f>IF(OR('Banking Instructions'!H47="Non Staff Traveller",'Banking Instructions'!H47="Employee",'Banking Instructions'!H47="Individual"),IF('Banking Instructions'!AB47="","",'Banking Instructions'!AB47),"")</f>
        <v/>
      </c>
      <c r="V47" s="143" t="str">
        <f>IF(OR('Banking Instructions'!H47="Non Staff Traveller",'Banking Instructions'!H47="Employee",'Banking Instructions'!H47="Individual"),IF('Banking Instructions'!AC47="","",'Banking Instructions'!AC47),"")</f>
        <v/>
      </c>
      <c r="W47" s="342"/>
      <c r="X47" s="147"/>
      <c r="Y47" s="147"/>
      <c r="Z47" s="147"/>
      <c r="AA47" s="149"/>
      <c r="AB47" s="145" t="str">
        <f>IF(OR('Banking Instructions'!H47="Non Staff Traveller",'Banking Instructions'!H47="Employee",'Banking Instructions'!H47="Individual"),IF('Banking Instructions'!AI47="","",'Banking Instructions'!AI47),"")</f>
        <v/>
      </c>
      <c r="AC47" s="145" t="str">
        <f>IF(OR('Banking Instructions'!H47="Non Staff Traveller",'Banking Instructions'!H47="Employee",'Banking Instructions'!H47="Individual"),IF('Banking Instructions'!AJ47="","",'Banking Instructions'!AJ47),"")</f>
        <v/>
      </c>
      <c r="AD47" s="343" t="str">
        <f>IF(OR('Banking Instructions'!H47="Non Staff Traveller",'Banking Instructions'!H47="Employee",'Banking Instructions'!H47="Individual"),IF('Banking Instructions'!AK47="","",'Banking Instructions'!AK47),"")</f>
        <v/>
      </c>
      <c r="AE47" s="147"/>
      <c r="AF47" s="147" t="str">
        <f>IF(OR('Banking Instructions'!H47="Non Staff Traveller",'Banking Instructions'!H47="Employee",'Banking Instructions'!H47="Individual"),IF('Banking Instructions'!AM47="","",'Banking Instructions'!AM47),"")</f>
        <v/>
      </c>
      <c r="AG47" s="147" t="str">
        <f>IF(OR('Banking Instructions'!H47="Non Staff Traveller",'Banking Instructions'!H47="Employee",'Banking Instructions'!H47="Individual"),IF('Banking Instructions'!AN47="","",'Banking Instructions'!AN47),"")</f>
        <v/>
      </c>
      <c r="AH47" s="147"/>
      <c r="AI47" s="344" t="str">
        <f>IF(OR('Banking Instructions'!H47="Non Staff Traveller",'Banking Instructions'!H47="Employee",'Banking Instructions'!H47="Individual"),IF('Banking Instructions'!AP47="","",'Banking Instructions'!AP47),"")</f>
        <v/>
      </c>
      <c r="AJ47" s="150" t="str">
        <f>IF(OR('Banking Instructions'!H47="Non Staff Traveller",'Banking Instructions'!H47="Employee",'Banking Instructions'!H47="Individual"),IF('Banking Instructions'!AQ47="","",'Banking Instructions'!AQ47),"")</f>
        <v/>
      </c>
      <c r="AK47" s="151" t="str">
        <f>IF(OR('Banking Instructions'!H47="Non Staff Traveller",'Banking Instructions'!H47="Employee",'Banking Instructions'!H47="Individual"),IF('Banking Instructions'!AR47="","",'Banking Instructions'!AR47),"")</f>
        <v/>
      </c>
      <c r="AL47" s="344" t="str">
        <f>IF(OR('Banking Instructions'!H47="Non Staff Traveller",'Banking Instructions'!H47="Employee",'Banking Instructions'!H47="Individual"),IF('Banking Instructions'!AS47="","",'Banking Instructions'!AS47),"")</f>
        <v/>
      </c>
      <c r="AM47" s="152" t="str">
        <f>IF(OR('Banking Instructions'!H47="Non Staff Traveller",'Banking Instructions'!H47="Employee",'Banking Instructions'!H47="Individual"),IF('Banking Instructions'!AT47="","",'Banking Instructions'!AT47),"")</f>
        <v/>
      </c>
      <c r="AN47" s="152" t="str">
        <f>IF(OR('Banking Instructions'!H47="Non Staff Traveller",'Banking Instructions'!H47="Employee",'Banking Instructions'!H47="Individual"),IF('Banking Instructions'!AU47="","",'Banking Instructions'!AU47),"")</f>
        <v/>
      </c>
      <c r="AO47" s="136" t="str">
        <f>IF(OR('Banking Instructions'!H47="Non Staff Traveller",'Banking Instructions'!H47="Employee",'Banking Instructions'!H47="Individual"),IF('Banking Instructions'!AV47="","",'Banking Instructions'!AV47),"")</f>
        <v/>
      </c>
      <c r="AP47" s="210"/>
      <c r="AQ47" s="150" t="str">
        <f t="shared" si="2"/>
        <v/>
      </c>
      <c r="AR47" s="344"/>
      <c r="AS47" s="136" t="str">
        <f>IF(OR('Banking Instructions'!H47="Non Staff Traveller",'Banking Instructions'!H47="Employee",'Banking Instructions'!H47="Individual"),IF('Banking Instructions'!AZ47="","",'Banking Instructions'!AZ47),"")</f>
        <v/>
      </c>
      <c r="AT47" s="152" t="str">
        <f>IF(OR('Banking Instructions'!H47="Non Staff Traveller",'Banking Instructions'!H47="Employee",'Banking Instructions'!H47="Individual"),IF('Banking Instructions'!BA47="","",'Banking Instructions'!BA47),"")</f>
        <v/>
      </c>
      <c r="AU47" s="152" t="str">
        <f>IF(OR('Banking Instructions'!H47="Non Staff Traveller",'Banking Instructions'!H47="Employee",'Banking Instructions'!H47="Individual"),IF('Banking Instructions'!BB47="","",'Banking Instructions'!BB47),"")</f>
        <v/>
      </c>
      <c r="AV47" s="210"/>
      <c r="AW47" s="136" t="str">
        <f>IF(OR('Banking Instructions'!H47="Non Staff Traveller",'Banking Instructions'!H47="Employee",'Banking Instructions'!H47="Individual"),IF('Banking Instructions'!BD47="","",'Banking Instructions'!BD47),"")</f>
        <v/>
      </c>
      <c r="AX47" s="136" t="str">
        <f>IF(OR('Banking Instructions'!H47="Non Staff Traveller",'Banking Instructions'!H47="Employee",'Banking Instructions'!H47="Individual"),IF('Banking Instructions'!BE47="","",'Banking Instructions'!BE47),"")</f>
        <v/>
      </c>
      <c r="AY47" s="152" t="str">
        <f>IF(OR('Banking Instructions'!H47="Non Staff Traveller",'Banking Instructions'!H47="Employee",'Banking Instructions'!H47="Individual"),IF('Banking Instructions'!BF47="","",'Banking Instructions'!BF47),"")</f>
        <v/>
      </c>
      <c r="AZ47" s="152" t="str">
        <f>IF(OR('Banking Instructions'!H47="Non Staff Traveller",'Banking Instructions'!H47="Employee",'Banking Instructions'!H47="Individual"),IF('Banking Instructions'!BG47="","",'Banking Instructions'!BG47),"")</f>
        <v/>
      </c>
      <c r="BA47" s="152" t="str">
        <f>IF(OR('Banking Instructions'!H47="Non Staff Traveller",'Banking Instructions'!H47="Employee",'Banking Instructions'!H47="Individual"),IF('Banking Instructions'!BH47="","",'Banking Instructions'!BH47),"")</f>
        <v/>
      </c>
      <c r="BB47" s="152" t="str">
        <f>IF(OR('Banking Instructions'!H47="Non Staff Traveller",'Banking Instructions'!H47="Employee",'Banking Instructions'!H47="Individual"),IF('Banking Instructions'!BI47="","",'Banking Instructions'!BI47),"")</f>
        <v/>
      </c>
      <c r="BC47" s="152" t="str">
        <f>IF(OR('Banking Instructions'!H47="Non Staff Traveller",'Banking Instructions'!H47="Employee",'Banking Instructions'!H47="Individual"),IF('Banking Instructions'!BJ47="","",'Banking Instructions'!BJ47),"")</f>
        <v/>
      </c>
      <c r="BD47" s="136" t="str">
        <f>IF(OR('Banking Instructions'!H47="Non Staff Traveller",'Banking Instructions'!H47="Employee",'Banking Instructions'!H47="Individual"),IF('Banking Instructions'!BK47="","",'Banking Instructions'!BK47),"")</f>
        <v/>
      </c>
      <c r="BE47" s="152" t="str">
        <f>IF(OR('Banking Instructions'!H47="Non Staff Traveller",'Banking Instructions'!H47="Employee",'Banking Instructions'!H47="Individual"),IF('Banking Instructions'!BL47="","",'Banking Instructions'!BL47),"")</f>
        <v/>
      </c>
      <c r="BF47" s="136" t="str">
        <f>IF(OR('Banking Instructions'!H47="Non Staff Traveller",'Banking Instructions'!H47="Employee",'Banking Instructions'!H47="Individual"),IF('Banking Instructions'!BM47="","",'Banking Instructions'!BM47),"")</f>
        <v/>
      </c>
      <c r="BG47" s="136" t="str">
        <f>IF(OR('Banking Instructions'!H47="Non Staff Traveller",'Banking Instructions'!H47="Employee",'Banking Instructions'!H47="Individual"),IF('Banking Instructions'!BN47="","",'Banking Instructions'!BN47),"")</f>
        <v/>
      </c>
      <c r="BH47" s="136" t="str">
        <f>IF(OR('Banking Instructions'!H47="Non Staff Traveller",'Banking Instructions'!H47="Employee",'Banking Instructions'!H47="Individual"),IF('Banking Instructions'!BO47="","",'Banking Instructions'!BO47),"")</f>
        <v/>
      </c>
      <c r="BI47" s="136" t="str">
        <f>IF(OR('Banking Instructions'!H47="Non Staff Traveller",'Banking Instructions'!H47="Employee",'Banking Instructions'!H47="Individual"),IF('Banking Instructions'!BP47="","",'Banking Instructions'!BP47),"")</f>
        <v/>
      </c>
      <c r="BJ47" s="136" t="str">
        <f>IF(OR('Banking Instructions'!H47="Non Staff Traveller",'Banking Instructions'!H47="Employee",'Banking Instructions'!H47="Individual"),IF('Banking Instructions'!BQ47="","",'Banking Instructions'!BQ47),"")</f>
        <v/>
      </c>
      <c r="BK47" s="136" t="str">
        <f>IF(OR('Banking Instructions'!H47="Non Staff Traveller",'Banking Instructions'!H47="Employee",'Banking Instructions'!H47="Individual"),IF('Banking Instructions'!BR47="","",'Banking Instructions'!BR47),"")</f>
        <v/>
      </c>
      <c r="BL47" s="136" t="str">
        <f>IF(OR('Banking Instructions'!H47="Non Staff Traveller",'Banking Instructions'!H47="Employee",'Banking Instructions'!H47="Individual"),IF('Banking Instructions'!BS47="","",'Banking Instructions'!BS47),"")</f>
        <v/>
      </c>
      <c r="BM47" s="136" t="str">
        <f>IF(OR('Banking Instructions'!H47="Non Staff Traveller",'Banking Instructions'!H47="Employee",'Banking Instructions'!H47="Individual"),IF('Banking Instructions'!BT47="","",'Banking Instructions'!BT47),"")</f>
        <v/>
      </c>
      <c r="BN47" s="136"/>
      <c r="BO47" s="210"/>
      <c r="BP47" s="153"/>
      <c r="BQ47" s="153"/>
      <c r="BR47" s="136"/>
      <c r="BS47" s="136"/>
      <c r="BT47" s="136"/>
      <c r="BU47" s="136"/>
      <c r="BV47" s="136" t="str">
        <f t="shared" si="0"/>
        <v/>
      </c>
      <c r="BW47" s="136" t="str">
        <f t="shared" si="1"/>
        <v/>
      </c>
      <c r="BX47" s="210"/>
      <c r="BY47" s="136" t="str">
        <f>IF(OR('Banking Instructions'!H47="Non Staff Traveller",'Banking Instructions'!H47="Employee",'Banking Instructions'!H47="Individual"),IF('Banking Instructions'!CF47="","",'Banking Instructions'!CF47),"")</f>
        <v/>
      </c>
      <c r="BZ47" s="136" t="str">
        <f>IF(OR('Banking Instructions'!H47="Non Staff Traveller",'Banking Instructions'!H47="Employee",'Banking Instructions'!H47="Individual"),IF('Banking Instructions'!CG47="","",'Banking Instructions'!CG47),"")</f>
        <v/>
      </c>
      <c r="CA47" s="136"/>
    </row>
    <row r="48" spans="1:79" s="256" customFormat="1" x14ac:dyDescent="0.2">
      <c r="A48" s="317"/>
      <c r="B48" s="317"/>
      <c r="C48" s="317"/>
      <c r="D48" s="317"/>
      <c r="E48" s="317"/>
      <c r="F48" s="155"/>
      <c r="G48" s="141" t="str">
        <f>IF(OR('Banking Instructions'!H48="Non Staff Traveller",'Banking Instructions'!H48="Employee",'Banking Instructions'!H48="Individual"),'Banking Instructions'!H48,"")</f>
        <v/>
      </c>
      <c r="H48" s="141"/>
      <c r="I48" s="142" t="str">
        <f>IF(OR('Banking Instructions'!H48="Non Staff Traveller",'Banking Instructions'!H48="Employee",'Banking Instructions'!H48="Individual"),IF('Banking Instructions'!J48="","",'Banking Instructions'!J48),"")</f>
        <v/>
      </c>
      <c r="J48" s="143" t="str">
        <f>IF(OR('Banking Instructions'!H48="Non Staff Traveller",'Banking Instructions'!H48="Employee",'Banking Instructions'!H48="Individual"),IF('Banking Instructions'!K48="","",'Banking Instructions'!K48),"")</f>
        <v/>
      </c>
      <c r="K48" s="142" t="str">
        <f>IF(OR('Banking Instructions'!H48="Non Staff Traveller",'Banking Instructions'!H48="Employee",'Banking Instructions'!H48="Individual"),IF('Banking Instructions'!L48="","",'Banking Instructions'!L48),"")</f>
        <v/>
      </c>
      <c r="L48" s="143" t="str">
        <f>IF(OR('Banking Instructions'!H48="Non Staff Traveller",'Banking Instructions'!H48="Employee",'Banking Instructions'!H48="Individual"),IF('Banking Instructions'!Q48="","",'Banking Instructions'!Q48),"")</f>
        <v/>
      </c>
      <c r="M48" s="341"/>
      <c r="N48" s="145" t="str">
        <f>IF(OR('Banking Instructions'!H48="Non Staff Traveller",'Banking Instructions'!H48="Employee",'Banking Instructions'!H48="Individual"),IF('Banking Instructions'!U48="","",'Banking Instructions'!U48),"")</f>
        <v/>
      </c>
      <c r="O48" s="149"/>
      <c r="P48" s="149"/>
      <c r="Q48" s="129" t="str">
        <f>IF(OR('Banking Instructions'!H48="Non Staff Traveller",'Banking Instructions'!H48="Employee",'Banking Instructions'!H48="Individual"),IF('Banking Instructions'!X48="","",'Banking Instructions'!X48),"")</f>
        <v/>
      </c>
      <c r="R48" s="411"/>
      <c r="S48" s="411"/>
      <c r="T48" s="147" t="str">
        <f>IF(OR('Banking Instructions'!H48="Non Staff Traveller",'Banking Instructions'!H48="Employee",'Banking Instructions'!H48="Individual"),IF('Banking Instructions'!AA48="","",'Banking Instructions'!AA48),"")</f>
        <v/>
      </c>
      <c r="U48" s="147" t="str">
        <f>IF(OR('Banking Instructions'!H48="Non Staff Traveller",'Banking Instructions'!H48="Employee",'Banking Instructions'!H48="Individual"),IF('Banking Instructions'!AB48="","",'Banking Instructions'!AB48),"")</f>
        <v/>
      </c>
      <c r="V48" s="143" t="str">
        <f>IF(OR('Banking Instructions'!H48="Non Staff Traveller",'Banking Instructions'!H48="Employee",'Banking Instructions'!H48="Individual"),IF('Banking Instructions'!AC48="","",'Banking Instructions'!AC48),"")</f>
        <v/>
      </c>
      <c r="W48" s="342"/>
      <c r="X48" s="147"/>
      <c r="Y48" s="147"/>
      <c r="Z48" s="147"/>
      <c r="AA48" s="149"/>
      <c r="AB48" s="145" t="str">
        <f>IF(OR('Banking Instructions'!H48="Non Staff Traveller",'Banking Instructions'!H48="Employee",'Banking Instructions'!H48="Individual"),IF('Banking Instructions'!AI48="","",'Banking Instructions'!AI48),"")</f>
        <v/>
      </c>
      <c r="AC48" s="145" t="str">
        <f>IF(OR('Banking Instructions'!H48="Non Staff Traveller",'Banking Instructions'!H48="Employee",'Banking Instructions'!H48="Individual"),IF('Banking Instructions'!AJ48="","",'Banking Instructions'!AJ48),"")</f>
        <v/>
      </c>
      <c r="AD48" s="343" t="str">
        <f>IF(OR('Banking Instructions'!H48="Non Staff Traveller",'Banking Instructions'!H48="Employee",'Banking Instructions'!H48="Individual"),IF('Banking Instructions'!AK48="","",'Banking Instructions'!AK48),"")</f>
        <v/>
      </c>
      <c r="AE48" s="147"/>
      <c r="AF48" s="147" t="str">
        <f>IF(OR('Banking Instructions'!H48="Non Staff Traveller",'Banking Instructions'!H48="Employee",'Banking Instructions'!H48="Individual"),IF('Banking Instructions'!AM48="","",'Banking Instructions'!AM48),"")</f>
        <v/>
      </c>
      <c r="AG48" s="147" t="str">
        <f>IF(OR('Banking Instructions'!H48="Non Staff Traveller",'Banking Instructions'!H48="Employee",'Banking Instructions'!H48="Individual"),IF('Banking Instructions'!AN48="","",'Banking Instructions'!AN48),"")</f>
        <v/>
      </c>
      <c r="AH48" s="147"/>
      <c r="AI48" s="344" t="str">
        <f>IF(OR('Banking Instructions'!H48="Non Staff Traveller",'Banking Instructions'!H48="Employee",'Banking Instructions'!H48="Individual"),IF('Banking Instructions'!AP48="","",'Banking Instructions'!AP48),"")</f>
        <v/>
      </c>
      <c r="AJ48" s="150" t="str">
        <f>IF(OR('Banking Instructions'!H48="Non Staff Traveller",'Banking Instructions'!H48="Employee",'Banking Instructions'!H48="Individual"),IF('Banking Instructions'!AQ48="","",'Banking Instructions'!AQ48),"")</f>
        <v/>
      </c>
      <c r="AK48" s="151" t="str">
        <f>IF(OR('Banking Instructions'!H48="Non Staff Traveller",'Banking Instructions'!H48="Employee",'Banking Instructions'!H48="Individual"),IF('Banking Instructions'!AR48="","",'Banking Instructions'!AR48),"")</f>
        <v/>
      </c>
      <c r="AL48" s="344" t="str">
        <f>IF(OR('Banking Instructions'!H48="Non Staff Traveller",'Banking Instructions'!H48="Employee",'Banking Instructions'!H48="Individual"),IF('Banking Instructions'!AS48="","",'Banking Instructions'!AS48),"")</f>
        <v/>
      </c>
      <c r="AM48" s="152" t="str">
        <f>IF(OR('Banking Instructions'!H48="Non Staff Traveller",'Banking Instructions'!H48="Employee",'Banking Instructions'!H48="Individual"),IF('Banking Instructions'!AT48="","",'Banking Instructions'!AT48),"")</f>
        <v/>
      </c>
      <c r="AN48" s="152" t="str">
        <f>IF(OR('Banking Instructions'!H48="Non Staff Traveller",'Banking Instructions'!H48="Employee",'Banking Instructions'!H48="Individual"),IF('Banking Instructions'!AU48="","",'Banking Instructions'!AU48),"")</f>
        <v/>
      </c>
      <c r="AO48" s="136" t="str">
        <f>IF(OR('Banking Instructions'!H48="Non Staff Traveller",'Banking Instructions'!H48="Employee",'Banking Instructions'!H48="Individual"),IF('Banking Instructions'!AV48="","",'Banking Instructions'!AV48),"")</f>
        <v/>
      </c>
      <c r="AP48" s="210"/>
      <c r="AQ48" s="150" t="str">
        <f t="shared" si="2"/>
        <v/>
      </c>
      <c r="AR48" s="344"/>
      <c r="AS48" s="136" t="str">
        <f>IF(OR('Banking Instructions'!H48="Non Staff Traveller",'Banking Instructions'!H48="Employee",'Banking Instructions'!H48="Individual"),IF('Banking Instructions'!AZ48="","",'Banking Instructions'!AZ48),"")</f>
        <v/>
      </c>
      <c r="AT48" s="152" t="str">
        <f>IF(OR('Banking Instructions'!H48="Non Staff Traveller",'Banking Instructions'!H48="Employee",'Banking Instructions'!H48="Individual"),IF('Banking Instructions'!BA48="","",'Banking Instructions'!BA48),"")</f>
        <v/>
      </c>
      <c r="AU48" s="152" t="str">
        <f>IF(OR('Banking Instructions'!H48="Non Staff Traveller",'Banking Instructions'!H48="Employee",'Banking Instructions'!H48="Individual"),IF('Banking Instructions'!BB48="","",'Banking Instructions'!BB48),"")</f>
        <v/>
      </c>
      <c r="AV48" s="210"/>
      <c r="AW48" s="136" t="str">
        <f>IF(OR('Banking Instructions'!H48="Non Staff Traveller",'Banking Instructions'!H48="Employee",'Banking Instructions'!H48="Individual"),IF('Banking Instructions'!BD48="","",'Banking Instructions'!BD48),"")</f>
        <v/>
      </c>
      <c r="AX48" s="136" t="str">
        <f>IF(OR('Banking Instructions'!H48="Non Staff Traveller",'Banking Instructions'!H48="Employee",'Banking Instructions'!H48="Individual"),IF('Banking Instructions'!BE48="","",'Banking Instructions'!BE48),"")</f>
        <v/>
      </c>
      <c r="AY48" s="152" t="str">
        <f>IF(OR('Banking Instructions'!H48="Non Staff Traveller",'Banking Instructions'!H48="Employee",'Banking Instructions'!H48="Individual"),IF('Banking Instructions'!BF48="","",'Banking Instructions'!BF48),"")</f>
        <v/>
      </c>
      <c r="AZ48" s="152" t="str">
        <f>IF(OR('Banking Instructions'!H48="Non Staff Traveller",'Banking Instructions'!H48="Employee",'Banking Instructions'!H48="Individual"),IF('Banking Instructions'!BG48="","",'Banking Instructions'!BG48),"")</f>
        <v/>
      </c>
      <c r="BA48" s="152" t="str">
        <f>IF(OR('Banking Instructions'!H48="Non Staff Traveller",'Banking Instructions'!H48="Employee",'Banking Instructions'!H48="Individual"),IF('Banking Instructions'!BH48="","",'Banking Instructions'!BH48),"")</f>
        <v/>
      </c>
      <c r="BB48" s="152" t="str">
        <f>IF(OR('Banking Instructions'!H48="Non Staff Traveller",'Banking Instructions'!H48="Employee",'Banking Instructions'!H48="Individual"),IF('Banking Instructions'!BI48="","",'Banking Instructions'!BI48),"")</f>
        <v/>
      </c>
      <c r="BC48" s="152" t="str">
        <f>IF(OR('Banking Instructions'!H48="Non Staff Traveller",'Banking Instructions'!H48="Employee",'Banking Instructions'!H48="Individual"),IF('Banking Instructions'!BJ48="","",'Banking Instructions'!BJ48),"")</f>
        <v/>
      </c>
      <c r="BD48" s="136" t="str">
        <f>IF(OR('Banking Instructions'!H48="Non Staff Traveller",'Banking Instructions'!H48="Employee",'Banking Instructions'!H48="Individual"),IF('Banking Instructions'!BK48="","",'Banking Instructions'!BK48),"")</f>
        <v/>
      </c>
      <c r="BE48" s="152" t="str">
        <f>IF(OR('Banking Instructions'!H48="Non Staff Traveller",'Banking Instructions'!H48="Employee",'Banking Instructions'!H48="Individual"),IF('Banking Instructions'!BL48="","",'Banking Instructions'!BL48),"")</f>
        <v/>
      </c>
      <c r="BF48" s="136" t="str">
        <f>IF(OR('Banking Instructions'!H48="Non Staff Traveller",'Banking Instructions'!H48="Employee",'Banking Instructions'!H48="Individual"),IF('Banking Instructions'!BM48="","",'Banking Instructions'!BM48),"")</f>
        <v/>
      </c>
      <c r="BG48" s="136" t="str">
        <f>IF(OR('Banking Instructions'!H48="Non Staff Traveller",'Banking Instructions'!H48="Employee",'Banking Instructions'!H48="Individual"),IF('Banking Instructions'!BN48="","",'Banking Instructions'!BN48),"")</f>
        <v/>
      </c>
      <c r="BH48" s="136" t="str">
        <f>IF(OR('Banking Instructions'!H48="Non Staff Traveller",'Banking Instructions'!H48="Employee",'Banking Instructions'!H48="Individual"),IF('Banking Instructions'!BO48="","",'Banking Instructions'!BO48),"")</f>
        <v/>
      </c>
      <c r="BI48" s="136" t="str">
        <f>IF(OR('Banking Instructions'!H48="Non Staff Traveller",'Banking Instructions'!H48="Employee",'Banking Instructions'!H48="Individual"),IF('Banking Instructions'!BP48="","",'Banking Instructions'!BP48),"")</f>
        <v/>
      </c>
      <c r="BJ48" s="136" t="str">
        <f>IF(OR('Banking Instructions'!H48="Non Staff Traveller",'Banking Instructions'!H48="Employee",'Banking Instructions'!H48="Individual"),IF('Banking Instructions'!BQ48="","",'Banking Instructions'!BQ48),"")</f>
        <v/>
      </c>
      <c r="BK48" s="136" t="str">
        <f>IF(OR('Banking Instructions'!H48="Non Staff Traveller",'Banking Instructions'!H48="Employee",'Banking Instructions'!H48="Individual"),IF('Banking Instructions'!BR48="","",'Banking Instructions'!BR48),"")</f>
        <v/>
      </c>
      <c r="BL48" s="136" t="str">
        <f>IF(OR('Banking Instructions'!H48="Non Staff Traveller",'Banking Instructions'!H48="Employee",'Banking Instructions'!H48="Individual"),IF('Banking Instructions'!BS48="","",'Banking Instructions'!BS48),"")</f>
        <v/>
      </c>
      <c r="BM48" s="136" t="str">
        <f>IF(OR('Banking Instructions'!H48="Non Staff Traveller",'Banking Instructions'!H48="Employee",'Banking Instructions'!H48="Individual"),IF('Banking Instructions'!BT48="","",'Banking Instructions'!BT48),"")</f>
        <v/>
      </c>
      <c r="BN48" s="136"/>
      <c r="BO48" s="210"/>
      <c r="BP48" s="153"/>
      <c r="BQ48" s="153"/>
      <c r="BR48" s="136"/>
      <c r="BS48" s="136"/>
      <c r="BT48" s="136"/>
      <c r="BU48" s="136"/>
      <c r="BV48" s="136" t="str">
        <f t="shared" si="0"/>
        <v/>
      </c>
      <c r="BW48" s="136" t="str">
        <f t="shared" si="1"/>
        <v/>
      </c>
      <c r="BX48" s="210"/>
      <c r="BY48" s="136" t="str">
        <f>IF(OR('Banking Instructions'!H48="Non Staff Traveller",'Banking Instructions'!H48="Employee",'Banking Instructions'!H48="Individual"),IF('Banking Instructions'!CF48="","",'Banking Instructions'!CF48),"")</f>
        <v/>
      </c>
      <c r="BZ48" s="136" t="str">
        <f>IF(OR('Banking Instructions'!H48="Non Staff Traveller",'Banking Instructions'!H48="Employee",'Banking Instructions'!H48="Individual"),IF('Banking Instructions'!CG48="","",'Banking Instructions'!CG48),"")</f>
        <v/>
      </c>
      <c r="CA48" s="136"/>
    </row>
    <row r="49" spans="1:79" s="256" customFormat="1" x14ac:dyDescent="0.2">
      <c r="A49" s="317"/>
      <c r="B49" s="317"/>
      <c r="C49" s="317"/>
      <c r="D49" s="317"/>
      <c r="E49" s="317"/>
      <c r="F49" s="155"/>
      <c r="G49" s="141" t="str">
        <f>IF(OR('Banking Instructions'!H49="Non Staff Traveller",'Banking Instructions'!H49="Employee",'Banking Instructions'!H49="Individual"),'Banking Instructions'!H49,"")</f>
        <v/>
      </c>
      <c r="H49" s="141"/>
      <c r="I49" s="142" t="str">
        <f>IF(OR('Banking Instructions'!H49="Non Staff Traveller",'Banking Instructions'!H49="Employee",'Banking Instructions'!H49="Individual"),IF('Banking Instructions'!J49="","",'Banking Instructions'!J49),"")</f>
        <v/>
      </c>
      <c r="J49" s="143" t="str">
        <f>IF(OR('Banking Instructions'!H49="Non Staff Traveller",'Banking Instructions'!H49="Employee",'Banking Instructions'!H49="Individual"),IF('Banking Instructions'!K49="","",'Banking Instructions'!K49),"")</f>
        <v/>
      </c>
      <c r="K49" s="142" t="str">
        <f>IF(OR('Banking Instructions'!H49="Non Staff Traveller",'Banking Instructions'!H49="Employee",'Banking Instructions'!H49="Individual"),IF('Banking Instructions'!L49="","",'Banking Instructions'!L49),"")</f>
        <v/>
      </c>
      <c r="L49" s="143" t="str">
        <f>IF(OR('Banking Instructions'!H49="Non Staff Traveller",'Banking Instructions'!H49="Employee",'Banking Instructions'!H49="Individual"),IF('Banking Instructions'!Q49="","",'Banking Instructions'!Q49),"")</f>
        <v/>
      </c>
      <c r="M49" s="341"/>
      <c r="N49" s="145" t="str">
        <f>IF(OR('Banking Instructions'!H49="Non Staff Traveller",'Banking Instructions'!H49="Employee",'Banking Instructions'!H49="Individual"),IF('Banking Instructions'!U49="","",'Banking Instructions'!U49),"")</f>
        <v/>
      </c>
      <c r="O49" s="149"/>
      <c r="P49" s="149"/>
      <c r="Q49" s="129" t="str">
        <f>IF(OR('Banking Instructions'!H49="Non Staff Traveller",'Banking Instructions'!H49="Employee",'Banking Instructions'!H49="Individual"),IF('Banking Instructions'!X49="","",'Banking Instructions'!X49),"")</f>
        <v/>
      </c>
      <c r="R49" s="411"/>
      <c r="S49" s="411"/>
      <c r="T49" s="147" t="str">
        <f>IF(OR('Banking Instructions'!H49="Non Staff Traveller",'Banking Instructions'!H49="Employee",'Banking Instructions'!H49="Individual"),IF('Banking Instructions'!AA49="","",'Banking Instructions'!AA49),"")</f>
        <v/>
      </c>
      <c r="U49" s="147" t="str">
        <f>IF(OR('Banking Instructions'!H49="Non Staff Traveller",'Banking Instructions'!H49="Employee",'Banking Instructions'!H49="Individual"),IF('Banking Instructions'!AB49="","",'Banking Instructions'!AB49),"")</f>
        <v/>
      </c>
      <c r="V49" s="143" t="str">
        <f>IF(OR('Banking Instructions'!H49="Non Staff Traveller",'Banking Instructions'!H49="Employee",'Banking Instructions'!H49="Individual"),IF('Banking Instructions'!AC49="","",'Banking Instructions'!AC49),"")</f>
        <v/>
      </c>
      <c r="W49" s="342"/>
      <c r="X49" s="147"/>
      <c r="Y49" s="147"/>
      <c r="Z49" s="147"/>
      <c r="AA49" s="149"/>
      <c r="AB49" s="145" t="str">
        <f>IF(OR('Banking Instructions'!H49="Non Staff Traveller",'Banking Instructions'!H49="Employee",'Banking Instructions'!H49="Individual"),IF('Banking Instructions'!AI49="","",'Banking Instructions'!AI49),"")</f>
        <v/>
      </c>
      <c r="AC49" s="145" t="str">
        <f>IF(OR('Banking Instructions'!H49="Non Staff Traveller",'Banking Instructions'!H49="Employee",'Banking Instructions'!H49="Individual"),IF('Banking Instructions'!AJ49="","",'Banking Instructions'!AJ49),"")</f>
        <v/>
      </c>
      <c r="AD49" s="343" t="str">
        <f>IF(OR('Banking Instructions'!H49="Non Staff Traveller",'Banking Instructions'!H49="Employee",'Banking Instructions'!H49="Individual"),IF('Banking Instructions'!AK49="","",'Banking Instructions'!AK49),"")</f>
        <v/>
      </c>
      <c r="AE49" s="147"/>
      <c r="AF49" s="147" t="str">
        <f>IF(OR('Banking Instructions'!H49="Non Staff Traveller",'Banking Instructions'!H49="Employee",'Banking Instructions'!H49="Individual"),IF('Banking Instructions'!AM49="","",'Banking Instructions'!AM49),"")</f>
        <v/>
      </c>
      <c r="AG49" s="147" t="str">
        <f>IF(OR('Banking Instructions'!H49="Non Staff Traveller",'Banking Instructions'!H49="Employee",'Banking Instructions'!H49="Individual"),IF('Banking Instructions'!AN49="","",'Banking Instructions'!AN49),"")</f>
        <v/>
      </c>
      <c r="AH49" s="147"/>
      <c r="AI49" s="344" t="str">
        <f>IF(OR('Banking Instructions'!H49="Non Staff Traveller",'Banking Instructions'!H49="Employee",'Banking Instructions'!H49="Individual"),IF('Banking Instructions'!AP49="","",'Banking Instructions'!AP49),"")</f>
        <v/>
      </c>
      <c r="AJ49" s="150" t="str">
        <f>IF(OR('Banking Instructions'!H49="Non Staff Traveller",'Banking Instructions'!H49="Employee",'Banking Instructions'!H49="Individual"),IF('Banking Instructions'!AQ49="","",'Banking Instructions'!AQ49),"")</f>
        <v/>
      </c>
      <c r="AK49" s="151" t="str">
        <f>IF(OR('Banking Instructions'!H49="Non Staff Traveller",'Banking Instructions'!H49="Employee",'Banking Instructions'!H49="Individual"),IF('Banking Instructions'!AR49="","",'Banking Instructions'!AR49),"")</f>
        <v/>
      </c>
      <c r="AL49" s="344" t="str">
        <f>IF(OR('Banking Instructions'!H49="Non Staff Traveller",'Banking Instructions'!H49="Employee",'Banking Instructions'!H49="Individual"),IF('Banking Instructions'!AS49="","",'Banking Instructions'!AS49),"")</f>
        <v/>
      </c>
      <c r="AM49" s="152" t="str">
        <f>IF(OR('Banking Instructions'!H49="Non Staff Traveller",'Banking Instructions'!H49="Employee",'Banking Instructions'!H49="Individual"),IF('Banking Instructions'!AT49="","",'Banking Instructions'!AT49),"")</f>
        <v/>
      </c>
      <c r="AN49" s="152" t="str">
        <f>IF(OR('Banking Instructions'!H49="Non Staff Traveller",'Banking Instructions'!H49="Employee",'Banking Instructions'!H49="Individual"),IF('Banking Instructions'!AU49="","",'Banking Instructions'!AU49),"")</f>
        <v/>
      </c>
      <c r="AO49" s="136" t="str">
        <f>IF(OR('Banking Instructions'!H49="Non Staff Traveller",'Banking Instructions'!H49="Employee",'Banking Instructions'!H49="Individual"),IF('Banking Instructions'!AV49="","",'Banking Instructions'!AV49),"")</f>
        <v/>
      </c>
      <c r="AP49" s="210"/>
      <c r="AQ49" s="150" t="str">
        <f t="shared" si="2"/>
        <v/>
      </c>
      <c r="AR49" s="344"/>
      <c r="AS49" s="136" t="str">
        <f>IF(OR('Banking Instructions'!H49="Non Staff Traveller",'Banking Instructions'!H49="Employee",'Banking Instructions'!H49="Individual"),IF('Banking Instructions'!AZ49="","",'Banking Instructions'!AZ49),"")</f>
        <v/>
      </c>
      <c r="AT49" s="152" t="str">
        <f>IF(OR('Banking Instructions'!H49="Non Staff Traveller",'Banking Instructions'!H49="Employee",'Banking Instructions'!H49="Individual"),IF('Banking Instructions'!BA49="","",'Banking Instructions'!BA49),"")</f>
        <v/>
      </c>
      <c r="AU49" s="152" t="str">
        <f>IF(OR('Banking Instructions'!H49="Non Staff Traveller",'Banking Instructions'!H49="Employee",'Banking Instructions'!H49="Individual"),IF('Banking Instructions'!BB49="","",'Banking Instructions'!BB49),"")</f>
        <v/>
      </c>
      <c r="AV49" s="210"/>
      <c r="AW49" s="136" t="str">
        <f>IF(OR('Banking Instructions'!H49="Non Staff Traveller",'Banking Instructions'!H49="Employee",'Banking Instructions'!H49="Individual"),IF('Banking Instructions'!BD49="","",'Banking Instructions'!BD49),"")</f>
        <v/>
      </c>
      <c r="AX49" s="136" t="str">
        <f>IF(OR('Banking Instructions'!H49="Non Staff Traveller",'Banking Instructions'!H49="Employee",'Banking Instructions'!H49="Individual"),IF('Banking Instructions'!BE49="","",'Banking Instructions'!BE49),"")</f>
        <v/>
      </c>
      <c r="AY49" s="152" t="str">
        <f>IF(OR('Banking Instructions'!H49="Non Staff Traveller",'Banking Instructions'!H49="Employee",'Banking Instructions'!H49="Individual"),IF('Banking Instructions'!BF49="","",'Banking Instructions'!BF49),"")</f>
        <v/>
      </c>
      <c r="AZ49" s="152" t="str">
        <f>IF(OR('Banking Instructions'!H49="Non Staff Traveller",'Banking Instructions'!H49="Employee",'Banking Instructions'!H49="Individual"),IF('Banking Instructions'!BG49="","",'Banking Instructions'!BG49),"")</f>
        <v/>
      </c>
      <c r="BA49" s="152" t="str">
        <f>IF(OR('Banking Instructions'!H49="Non Staff Traveller",'Banking Instructions'!H49="Employee",'Banking Instructions'!H49="Individual"),IF('Banking Instructions'!BH49="","",'Banking Instructions'!BH49),"")</f>
        <v/>
      </c>
      <c r="BB49" s="152" t="str">
        <f>IF(OR('Banking Instructions'!H49="Non Staff Traveller",'Banking Instructions'!H49="Employee",'Banking Instructions'!H49="Individual"),IF('Banking Instructions'!BI49="","",'Banking Instructions'!BI49),"")</f>
        <v/>
      </c>
      <c r="BC49" s="152" t="str">
        <f>IF(OR('Banking Instructions'!H49="Non Staff Traveller",'Banking Instructions'!H49="Employee",'Banking Instructions'!H49="Individual"),IF('Banking Instructions'!BJ49="","",'Banking Instructions'!BJ49),"")</f>
        <v/>
      </c>
      <c r="BD49" s="136" t="str">
        <f>IF(OR('Banking Instructions'!H49="Non Staff Traveller",'Banking Instructions'!H49="Employee",'Banking Instructions'!H49="Individual"),IF('Banking Instructions'!BK49="","",'Banking Instructions'!BK49),"")</f>
        <v/>
      </c>
      <c r="BE49" s="152" t="str">
        <f>IF(OR('Banking Instructions'!H49="Non Staff Traveller",'Banking Instructions'!H49="Employee",'Banking Instructions'!H49="Individual"),IF('Banking Instructions'!BL49="","",'Banking Instructions'!BL49),"")</f>
        <v/>
      </c>
      <c r="BF49" s="136" t="str">
        <f>IF(OR('Banking Instructions'!H49="Non Staff Traveller",'Banking Instructions'!H49="Employee",'Banking Instructions'!H49="Individual"),IF('Banking Instructions'!BM49="","",'Banking Instructions'!BM49),"")</f>
        <v/>
      </c>
      <c r="BG49" s="136" t="str">
        <f>IF(OR('Banking Instructions'!H49="Non Staff Traveller",'Banking Instructions'!H49="Employee",'Banking Instructions'!H49="Individual"),IF('Banking Instructions'!BN49="","",'Banking Instructions'!BN49),"")</f>
        <v/>
      </c>
      <c r="BH49" s="136" t="str">
        <f>IF(OR('Banking Instructions'!H49="Non Staff Traveller",'Banking Instructions'!H49="Employee",'Banking Instructions'!H49="Individual"),IF('Banking Instructions'!BO49="","",'Banking Instructions'!BO49),"")</f>
        <v/>
      </c>
      <c r="BI49" s="136" t="str">
        <f>IF(OR('Banking Instructions'!H49="Non Staff Traveller",'Banking Instructions'!H49="Employee",'Banking Instructions'!H49="Individual"),IF('Banking Instructions'!BP49="","",'Banking Instructions'!BP49),"")</f>
        <v/>
      </c>
      <c r="BJ49" s="136" t="str">
        <f>IF(OR('Banking Instructions'!H49="Non Staff Traveller",'Banking Instructions'!H49="Employee",'Banking Instructions'!H49="Individual"),IF('Banking Instructions'!BQ49="","",'Banking Instructions'!BQ49),"")</f>
        <v/>
      </c>
      <c r="BK49" s="136" t="str">
        <f>IF(OR('Banking Instructions'!H49="Non Staff Traveller",'Banking Instructions'!H49="Employee",'Banking Instructions'!H49="Individual"),IF('Banking Instructions'!BR49="","",'Banking Instructions'!BR49),"")</f>
        <v/>
      </c>
      <c r="BL49" s="136" t="str">
        <f>IF(OR('Banking Instructions'!H49="Non Staff Traveller",'Banking Instructions'!H49="Employee",'Banking Instructions'!H49="Individual"),IF('Banking Instructions'!BS49="","",'Banking Instructions'!BS49),"")</f>
        <v/>
      </c>
      <c r="BM49" s="136" t="str">
        <f>IF(OR('Banking Instructions'!H49="Non Staff Traveller",'Banking Instructions'!H49="Employee",'Banking Instructions'!H49="Individual"),IF('Banking Instructions'!BT49="","",'Banking Instructions'!BT49),"")</f>
        <v/>
      </c>
      <c r="BN49" s="136"/>
      <c r="BO49" s="210"/>
      <c r="BP49" s="153"/>
      <c r="BQ49" s="153"/>
      <c r="BR49" s="136"/>
      <c r="BS49" s="136"/>
      <c r="BT49" s="136"/>
      <c r="BU49" s="136"/>
      <c r="BV49" s="136" t="str">
        <f t="shared" si="0"/>
        <v/>
      </c>
      <c r="BW49" s="136" t="str">
        <f t="shared" si="1"/>
        <v/>
      </c>
      <c r="BX49" s="210"/>
      <c r="BY49" s="136" t="str">
        <f>IF(OR('Banking Instructions'!H49="Non Staff Traveller",'Banking Instructions'!H49="Employee",'Banking Instructions'!H49="Individual"),IF('Banking Instructions'!CF49="","",'Banking Instructions'!CF49),"")</f>
        <v/>
      </c>
      <c r="BZ49" s="136" t="str">
        <f>IF(OR('Banking Instructions'!H49="Non Staff Traveller",'Banking Instructions'!H49="Employee",'Banking Instructions'!H49="Individual"),IF('Banking Instructions'!CG49="","",'Banking Instructions'!CG49),"")</f>
        <v/>
      </c>
      <c r="CA49" s="136"/>
    </row>
    <row r="50" spans="1:79" s="256" customFormat="1" x14ac:dyDescent="0.2">
      <c r="A50" s="317"/>
      <c r="B50" s="317"/>
      <c r="C50" s="317"/>
      <c r="D50" s="317"/>
      <c r="E50" s="317"/>
      <c r="F50" s="155"/>
      <c r="G50" s="141" t="str">
        <f>IF(OR('Banking Instructions'!H50="Non Staff Traveller",'Banking Instructions'!H50="Employee",'Banking Instructions'!H50="Individual"),'Banking Instructions'!H50,"")</f>
        <v/>
      </c>
      <c r="H50" s="141"/>
      <c r="I50" s="142" t="str">
        <f>IF(OR('Banking Instructions'!H50="Non Staff Traveller",'Banking Instructions'!H50="Employee",'Banking Instructions'!H50="Individual"),IF('Banking Instructions'!J50="","",'Banking Instructions'!J50),"")</f>
        <v/>
      </c>
      <c r="J50" s="143" t="str">
        <f>IF(OR('Banking Instructions'!H50="Non Staff Traveller",'Banking Instructions'!H50="Employee",'Banking Instructions'!H50="Individual"),IF('Banking Instructions'!K50="","",'Banking Instructions'!K50),"")</f>
        <v/>
      </c>
      <c r="K50" s="142" t="str">
        <f>IF(OR('Banking Instructions'!H50="Non Staff Traveller",'Banking Instructions'!H50="Employee",'Banking Instructions'!H50="Individual"),IF('Banking Instructions'!L50="","",'Banking Instructions'!L50),"")</f>
        <v/>
      </c>
      <c r="L50" s="143" t="str">
        <f>IF(OR('Banking Instructions'!H50="Non Staff Traveller",'Banking Instructions'!H50="Employee",'Banking Instructions'!H50="Individual"),IF('Banking Instructions'!Q50="","",'Banking Instructions'!Q50),"")</f>
        <v/>
      </c>
      <c r="M50" s="341"/>
      <c r="N50" s="145" t="str">
        <f>IF(OR('Banking Instructions'!H50="Non Staff Traveller",'Banking Instructions'!H50="Employee",'Banking Instructions'!H50="Individual"),IF('Banking Instructions'!U50="","",'Banking Instructions'!U50),"")</f>
        <v/>
      </c>
      <c r="O50" s="149"/>
      <c r="P50" s="149"/>
      <c r="Q50" s="129" t="str">
        <f>IF(OR('Banking Instructions'!H50="Non Staff Traveller",'Banking Instructions'!H50="Employee",'Banking Instructions'!H50="Individual"),IF('Banking Instructions'!X50="","",'Banking Instructions'!X50),"")</f>
        <v/>
      </c>
      <c r="R50" s="411"/>
      <c r="S50" s="411"/>
      <c r="T50" s="147" t="str">
        <f>IF(OR('Banking Instructions'!H50="Non Staff Traveller",'Banking Instructions'!H50="Employee",'Banking Instructions'!H50="Individual"),IF('Banking Instructions'!AA50="","",'Banking Instructions'!AA50),"")</f>
        <v/>
      </c>
      <c r="U50" s="147" t="str">
        <f>IF(OR('Banking Instructions'!H50="Non Staff Traveller",'Banking Instructions'!H50="Employee",'Banking Instructions'!H50="Individual"),IF('Banking Instructions'!AB50="","",'Banking Instructions'!AB50),"")</f>
        <v/>
      </c>
      <c r="V50" s="143" t="str">
        <f>IF(OR('Banking Instructions'!H50="Non Staff Traveller",'Banking Instructions'!H50="Employee",'Banking Instructions'!H50="Individual"),IF('Banking Instructions'!AC50="","",'Banking Instructions'!AC50),"")</f>
        <v/>
      </c>
      <c r="W50" s="342"/>
      <c r="X50" s="147"/>
      <c r="Y50" s="147"/>
      <c r="Z50" s="147"/>
      <c r="AA50" s="149"/>
      <c r="AB50" s="145" t="str">
        <f>IF(OR('Banking Instructions'!H50="Non Staff Traveller",'Banking Instructions'!H50="Employee",'Banking Instructions'!H50="Individual"),IF('Banking Instructions'!AI50="","",'Banking Instructions'!AI50),"")</f>
        <v/>
      </c>
      <c r="AC50" s="145" t="str">
        <f>IF(OR('Banking Instructions'!H50="Non Staff Traveller",'Banking Instructions'!H50="Employee",'Banking Instructions'!H50="Individual"),IF('Banking Instructions'!AJ50="","",'Banking Instructions'!AJ50),"")</f>
        <v/>
      </c>
      <c r="AD50" s="343" t="str">
        <f>IF(OR('Banking Instructions'!H50="Non Staff Traveller",'Banking Instructions'!H50="Employee",'Banking Instructions'!H50="Individual"),IF('Banking Instructions'!AK50="","",'Banking Instructions'!AK50),"")</f>
        <v/>
      </c>
      <c r="AE50" s="147"/>
      <c r="AF50" s="147" t="str">
        <f>IF(OR('Banking Instructions'!H50="Non Staff Traveller",'Banking Instructions'!H50="Employee",'Banking Instructions'!H50="Individual"),IF('Banking Instructions'!AM50="","",'Banking Instructions'!AM50),"")</f>
        <v/>
      </c>
      <c r="AG50" s="147" t="str">
        <f>IF(OR('Banking Instructions'!H50="Non Staff Traveller",'Banking Instructions'!H50="Employee",'Banking Instructions'!H50="Individual"),IF('Banking Instructions'!AN50="","",'Banking Instructions'!AN50),"")</f>
        <v/>
      </c>
      <c r="AH50" s="147"/>
      <c r="AI50" s="344" t="str">
        <f>IF(OR('Banking Instructions'!H50="Non Staff Traveller",'Banking Instructions'!H50="Employee",'Banking Instructions'!H50="Individual"),IF('Banking Instructions'!AP50="","",'Banking Instructions'!AP50),"")</f>
        <v/>
      </c>
      <c r="AJ50" s="150" t="str">
        <f>IF(OR('Banking Instructions'!H50="Non Staff Traveller",'Banking Instructions'!H50="Employee",'Banking Instructions'!H50="Individual"),IF('Banking Instructions'!AQ50="","",'Banking Instructions'!AQ50),"")</f>
        <v/>
      </c>
      <c r="AK50" s="151" t="str">
        <f>IF(OR('Banking Instructions'!H50="Non Staff Traveller",'Banking Instructions'!H50="Employee",'Banking Instructions'!H50="Individual"),IF('Banking Instructions'!AR50="","",'Banking Instructions'!AR50),"")</f>
        <v/>
      </c>
      <c r="AL50" s="344" t="str">
        <f>IF(OR('Banking Instructions'!H50="Non Staff Traveller",'Banking Instructions'!H50="Employee",'Banking Instructions'!H50="Individual"),IF('Banking Instructions'!AS50="","",'Banking Instructions'!AS50),"")</f>
        <v/>
      </c>
      <c r="AM50" s="152" t="str">
        <f>IF(OR('Banking Instructions'!H50="Non Staff Traveller",'Banking Instructions'!H50="Employee",'Banking Instructions'!H50="Individual"),IF('Banking Instructions'!AT50="","",'Banking Instructions'!AT50),"")</f>
        <v/>
      </c>
      <c r="AN50" s="152" t="str">
        <f>IF(OR('Banking Instructions'!H50="Non Staff Traveller",'Banking Instructions'!H50="Employee",'Banking Instructions'!H50="Individual"),IF('Banking Instructions'!AU50="","",'Banking Instructions'!AU50),"")</f>
        <v/>
      </c>
      <c r="AO50" s="136" t="str">
        <f>IF(OR('Banking Instructions'!H50="Non Staff Traveller",'Banking Instructions'!H50="Employee",'Banking Instructions'!H50="Individual"),IF('Banking Instructions'!AV50="","",'Banking Instructions'!AV50),"")</f>
        <v/>
      </c>
      <c r="AP50" s="210"/>
      <c r="AQ50" s="150" t="str">
        <f t="shared" si="2"/>
        <v/>
      </c>
      <c r="AR50" s="344"/>
      <c r="AS50" s="136" t="str">
        <f>IF(OR('Banking Instructions'!H50="Non Staff Traveller",'Banking Instructions'!H50="Employee",'Banking Instructions'!H50="Individual"),IF('Banking Instructions'!AZ50="","",'Banking Instructions'!AZ50),"")</f>
        <v/>
      </c>
      <c r="AT50" s="152" t="str">
        <f>IF(OR('Banking Instructions'!H50="Non Staff Traveller",'Banking Instructions'!H50="Employee",'Banking Instructions'!H50="Individual"),IF('Banking Instructions'!BA50="","",'Banking Instructions'!BA50),"")</f>
        <v/>
      </c>
      <c r="AU50" s="152" t="str">
        <f>IF(OR('Banking Instructions'!H50="Non Staff Traveller",'Banking Instructions'!H50="Employee",'Banking Instructions'!H50="Individual"),IF('Banking Instructions'!BB50="","",'Banking Instructions'!BB50),"")</f>
        <v/>
      </c>
      <c r="AV50" s="210"/>
      <c r="AW50" s="136" t="str">
        <f>IF(OR('Banking Instructions'!H50="Non Staff Traveller",'Banking Instructions'!H50="Employee",'Banking Instructions'!H50="Individual"),IF('Banking Instructions'!BD50="","",'Banking Instructions'!BD50),"")</f>
        <v/>
      </c>
      <c r="AX50" s="136" t="str">
        <f>IF(OR('Banking Instructions'!H50="Non Staff Traveller",'Banking Instructions'!H50="Employee",'Banking Instructions'!H50="Individual"),IF('Banking Instructions'!BE50="","",'Banking Instructions'!BE50),"")</f>
        <v/>
      </c>
      <c r="AY50" s="152" t="str">
        <f>IF(OR('Banking Instructions'!H50="Non Staff Traveller",'Banking Instructions'!H50="Employee",'Banking Instructions'!H50="Individual"),IF('Banking Instructions'!BF50="","",'Banking Instructions'!BF50),"")</f>
        <v/>
      </c>
      <c r="AZ50" s="152" t="str">
        <f>IF(OR('Banking Instructions'!H50="Non Staff Traveller",'Banking Instructions'!H50="Employee",'Banking Instructions'!H50="Individual"),IF('Banking Instructions'!BG50="","",'Banking Instructions'!BG50),"")</f>
        <v/>
      </c>
      <c r="BA50" s="152" t="str">
        <f>IF(OR('Banking Instructions'!H50="Non Staff Traveller",'Banking Instructions'!H50="Employee",'Banking Instructions'!H50="Individual"),IF('Banking Instructions'!BH50="","",'Banking Instructions'!BH50),"")</f>
        <v/>
      </c>
      <c r="BB50" s="152" t="str">
        <f>IF(OR('Banking Instructions'!H50="Non Staff Traveller",'Banking Instructions'!H50="Employee",'Banking Instructions'!H50="Individual"),IF('Banking Instructions'!BI50="","",'Banking Instructions'!BI50),"")</f>
        <v/>
      </c>
      <c r="BC50" s="152" t="str">
        <f>IF(OR('Banking Instructions'!H50="Non Staff Traveller",'Banking Instructions'!H50="Employee",'Banking Instructions'!H50="Individual"),IF('Banking Instructions'!BJ50="","",'Banking Instructions'!BJ50),"")</f>
        <v/>
      </c>
      <c r="BD50" s="136" t="str">
        <f>IF(OR('Banking Instructions'!H50="Non Staff Traveller",'Banking Instructions'!H50="Employee",'Banking Instructions'!H50="Individual"),IF('Banking Instructions'!BK50="","",'Banking Instructions'!BK50),"")</f>
        <v/>
      </c>
      <c r="BE50" s="152" t="str">
        <f>IF(OR('Banking Instructions'!H50="Non Staff Traveller",'Banking Instructions'!H50="Employee",'Banking Instructions'!H50="Individual"),IF('Banking Instructions'!BL50="","",'Banking Instructions'!BL50),"")</f>
        <v/>
      </c>
      <c r="BF50" s="136" t="str">
        <f>IF(OR('Banking Instructions'!H50="Non Staff Traveller",'Banking Instructions'!H50="Employee",'Banking Instructions'!H50="Individual"),IF('Banking Instructions'!BM50="","",'Banking Instructions'!BM50),"")</f>
        <v/>
      </c>
      <c r="BG50" s="136" t="str">
        <f>IF(OR('Banking Instructions'!H50="Non Staff Traveller",'Banking Instructions'!H50="Employee",'Banking Instructions'!H50="Individual"),IF('Banking Instructions'!BN50="","",'Banking Instructions'!BN50),"")</f>
        <v/>
      </c>
      <c r="BH50" s="136" t="str">
        <f>IF(OR('Banking Instructions'!H50="Non Staff Traveller",'Banking Instructions'!H50="Employee",'Banking Instructions'!H50="Individual"),IF('Banking Instructions'!BO50="","",'Banking Instructions'!BO50),"")</f>
        <v/>
      </c>
      <c r="BI50" s="136" t="str">
        <f>IF(OR('Banking Instructions'!H50="Non Staff Traveller",'Banking Instructions'!H50="Employee",'Banking Instructions'!H50="Individual"),IF('Banking Instructions'!BP50="","",'Banking Instructions'!BP50),"")</f>
        <v/>
      </c>
      <c r="BJ50" s="136" t="str">
        <f>IF(OR('Banking Instructions'!H50="Non Staff Traveller",'Banking Instructions'!H50="Employee",'Banking Instructions'!H50="Individual"),IF('Banking Instructions'!BQ50="","",'Banking Instructions'!BQ50),"")</f>
        <v/>
      </c>
      <c r="BK50" s="136" t="str">
        <f>IF(OR('Banking Instructions'!H50="Non Staff Traveller",'Banking Instructions'!H50="Employee",'Banking Instructions'!H50="Individual"),IF('Banking Instructions'!BR50="","",'Banking Instructions'!BR50),"")</f>
        <v/>
      </c>
      <c r="BL50" s="136" t="str">
        <f>IF(OR('Banking Instructions'!H50="Non Staff Traveller",'Banking Instructions'!H50="Employee",'Banking Instructions'!H50="Individual"),IF('Banking Instructions'!BS50="","",'Banking Instructions'!BS50),"")</f>
        <v/>
      </c>
      <c r="BM50" s="136" t="str">
        <f>IF(OR('Banking Instructions'!H50="Non Staff Traveller",'Banking Instructions'!H50="Employee",'Banking Instructions'!H50="Individual"),IF('Banking Instructions'!BT50="","",'Banking Instructions'!BT50),"")</f>
        <v/>
      </c>
      <c r="BN50" s="136"/>
      <c r="BO50" s="210"/>
      <c r="BP50" s="153"/>
      <c r="BQ50" s="153"/>
      <c r="BR50" s="136"/>
      <c r="BS50" s="136"/>
      <c r="BT50" s="136"/>
      <c r="BU50" s="136"/>
      <c r="BV50" s="136" t="str">
        <f t="shared" si="0"/>
        <v/>
      </c>
      <c r="BW50" s="136" t="str">
        <f t="shared" si="1"/>
        <v/>
      </c>
      <c r="BX50" s="210"/>
      <c r="BY50" s="136" t="str">
        <f>IF(OR('Banking Instructions'!H50="Non Staff Traveller",'Banking Instructions'!H50="Employee",'Banking Instructions'!H50="Individual"),IF('Banking Instructions'!CF50="","",'Banking Instructions'!CF50),"")</f>
        <v/>
      </c>
      <c r="BZ50" s="136" t="str">
        <f>IF(OR('Banking Instructions'!H50="Non Staff Traveller",'Banking Instructions'!H50="Employee",'Banking Instructions'!H50="Individual"),IF('Banking Instructions'!CG50="","",'Banking Instructions'!CG50),"")</f>
        <v/>
      </c>
      <c r="CA50" s="136"/>
    </row>
    <row r="51" spans="1:79" s="256" customFormat="1" x14ac:dyDescent="0.2">
      <c r="A51" s="317"/>
      <c r="B51" s="317"/>
      <c r="C51" s="317"/>
      <c r="D51" s="317"/>
      <c r="E51" s="317"/>
      <c r="F51" s="155"/>
      <c r="G51" s="141" t="str">
        <f>IF(OR('Banking Instructions'!H51="Non Staff Traveller",'Banking Instructions'!H51="Employee",'Banking Instructions'!H51="Individual"),'Banking Instructions'!H51,"")</f>
        <v/>
      </c>
      <c r="H51" s="141"/>
      <c r="I51" s="142" t="str">
        <f>IF(OR('Banking Instructions'!H51="Non Staff Traveller",'Banking Instructions'!H51="Employee",'Banking Instructions'!H51="Individual"),IF('Banking Instructions'!J51="","",'Banking Instructions'!J51),"")</f>
        <v/>
      </c>
      <c r="J51" s="143" t="str">
        <f>IF(OR('Banking Instructions'!H51="Non Staff Traveller",'Banking Instructions'!H51="Employee",'Banking Instructions'!H51="Individual"),IF('Banking Instructions'!K51="","",'Banking Instructions'!K51),"")</f>
        <v/>
      </c>
      <c r="K51" s="142" t="str">
        <f>IF(OR('Banking Instructions'!H51="Non Staff Traveller",'Banking Instructions'!H51="Employee",'Banking Instructions'!H51="Individual"),IF('Banking Instructions'!L51="","",'Banking Instructions'!L51),"")</f>
        <v/>
      </c>
      <c r="L51" s="143" t="str">
        <f>IF(OR('Banking Instructions'!H51="Non Staff Traveller",'Banking Instructions'!H51="Employee",'Banking Instructions'!H51="Individual"),IF('Banking Instructions'!Q51="","",'Banking Instructions'!Q51),"")</f>
        <v/>
      </c>
      <c r="M51" s="341"/>
      <c r="N51" s="145" t="str">
        <f>IF(OR('Banking Instructions'!H51="Non Staff Traveller",'Banking Instructions'!H51="Employee",'Banking Instructions'!H51="Individual"),IF('Banking Instructions'!U51="","",'Banking Instructions'!U51),"")</f>
        <v/>
      </c>
      <c r="O51" s="149"/>
      <c r="P51" s="149"/>
      <c r="Q51" s="129" t="str">
        <f>IF(OR('Banking Instructions'!H51="Non Staff Traveller",'Banking Instructions'!H51="Employee",'Banking Instructions'!H51="Individual"),IF('Banking Instructions'!X51="","",'Banking Instructions'!X51),"")</f>
        <v/>
      </c>
      <c r="R51" s="411"/>
      <c r="S51" s="411"/>
      <c r="T51" s="147" t="str">
        <f>IF(OR('Banking Instructions'!H51="Non Staff Traveller",'Banking Instructions'!H51="Employee",'Banking Instructions'!H51="Individual"),IF('Banking Instructions'!AA51="","",'Banking Instructions'!AA51),"")</f>
        <v/>
      </c>
      <c r="U51" s="147" t="str">
        <f>IF(OR('Banking Instructions'!H51="Non Staff Traveller",'Banking Instructions'!H51="Employee",'Banking Instructions'!H51="Individual"),IF('Banking Instructions'!AB51="","",'Banking Instructions'!AB51),"")</f>
        <v/>
      </c>
      <c r="V51" s="143" t="str">
        <f>IF(OR('Banking Instructions'!H51="Non Staff Traveller",'Banking Instructions'!H51="Employee",'Banking Instructions'!H51="Individual"),IF('Banking Instructions'!AC51="","",'Banking Instructions'!AC51),"")</f>
        <v/>
      </c>
      <c r="W51" s="342"/>
      <c r="X51" s="147"/>
      <c r="Y51" s="147"/>
      <c r="Z51" s="147"/>
      <c r="AA51" s="149"/>
      <c r="AB51" s="145" t="str">
        <f>IF(OR('Banking Instructions'!H51="Non Staff Traveller",'Banking Instructions'!H51="Employee",'Banking Instructions'!H51="Individual"),IF('Banking Instructions'!AI51="","",'Banking Instructions'!AI51),"")</f>
        <v/>
      </c>
      <c r="AC51" s="145" t="str">
        <f>IF(OR('Banking Instructions'!H51="Non Staff Traveller",'Banking Instructions'!H51="Employee",'Banking Instructions'!H51="Individual"),IF('Banking Instructions'!AJ51="","",'Banking Instructions'!AJ51),"")</f>
        <v/>
      </c>
      <c r="AD51" s="343" t="str">
        <f>IF(OR('Banking Instructions'!H51="Non Staff Traveller",'Banking Instructions'!H51="Employee",'Banking Instructions'!H51="Individual"),IF('Banking Instructions'!AK51="","",'Banking Instructions'!AK51),"")</f>
        <v/>
      </c>
      <c r="AE51" s="147"/>
      <c r="AF51" s="147" t="str">
        <f>IF(OR('Banking Instructions'!H51="Non Staff Traveller",'Banking Instructions'!H51="Employee",'Banking Instructions'!H51="Individual"),IF('Banking Instructions'!AM51="","",'Banking Instructions'!AM51),"")</f>
        <v/>
      </c>
      <c r="AG51" s="147" t="str">
        <f>IF(OR('Banking Instructions'!H51="Non Staff Traveller",'Banking Instructions'!H51="Employee",'Banking Instructions'!H51="Individual"),IF('Banking Instructions'!AN51="","",'Banking Instructions'!AN51),"")</f>
        <v/>
      </c>
      <c r="AH51" s="147"/>
      <c r="AI51" s="344" t="str">
        <f>IF(OR('Banking Instructions'!H51="Non Staff Traveller",'Banking Instructions'!H51="Employee",'Banking Instructions'!H51="Individual"),IF('Banking Instructions'!AP51="","",'Banking Instructions'!AP51),"")</f>
        <v/>
      </c>
      <c r="AJ51" s="150" t="str">
        <f>IF(OR('Banking Instructions'!H51="Non Staff Traveller",'Banking Instructions'!H51="Employee",'Banking Instructions'!H51="Individual"),IF('Banking Instructions'!AQ51="","",'Banking Instructions'!AQ51),"")</f>
        <v/>
      </c>
      <c r="AK51" s="151" t="str">
        <f>IF(OR('Banking Instructions'!H51="Non Staff Traveller",'Banking Instructions'!H51="Employee",'Banking Instructions'!H51="Individual"),IF('Banking Instructions'!AR51="","",'Banking Instructions'!AR51),"")</f>
        <v/>
      </c>
      <c r="AL51" s="344" t="str">
        <f>IF(OR('Banking Instructions'!H51="Non Staff Traveller",'Banking Instructions'!H51="Employee",'Banking Instructions'!H51="Individual"),IF('Banking Instructions'!AS51="","",'Banking Instructions'!AS51),"")</f>
        <v/>
      </c>
      <c r="AM51" s="152" t="str">
        <f>IF(OR('Banking Instructions'!H51="Non Staff Traveller",'Banking Instructions'!H51="Employee",'Banking Instructions'!H51="Individual"),IF('Banking Instructions'!AT51="","",'Banking Instructions'!AT51),"")</f>
        <v/>
      </c>
      <c r="AN51" s="152" t="str">
        <f>IF(OR('Banking Instructions'!H51="Non Staff Traveller",'Banking Instructions'!H51="Employee",'Banking Instructions'!H51="Individual"),IF('Banking Instructions'!AU51="","",'Banking Instructions'!AU51),"")</f>
        <v/>
      </c>
      <c r="AO51" s="136" t="str">
        <f>IF(OR('Banking Instructions'!H51="Non Staff Traveller",'Banking Instructions'!H51="Employee",'Banking Instructions'!H51="Individual"),IF('Banking Instructions'!AV51="","",'Banking Instructions'!AV51),"")</f>
        <v/>
      </c>
      <c r="AP51" s="210"/>
      <c r="AQ51" s="150" t="str">
        <f t="shared" si="2"/>
        <v/>
      </c>
      <c r="AR51" s="344"/>
      <c r="AS51" s="136" t="str">
        <f>IF(OR('Banking Instructions'!H51="Non Staff Traveller",'Banking Instructions'!H51="Employee",'Banking Instructions'!H51="Individual"),IF('Banking Instructions'!AZ51="","",'Banking Instructions'!AZ51),"")</f>
        <v/>
      </c>
      <c r="AT51" s="152" t="str">
        <f>IF(OR('Banking Instructions'!H51="Non Staff Traveller",'Banking Instructions'!H51="Employee",'Banking Instructions'!H51="Individual"),IF('Banking Instructions'!BA51="","",'Banking Instructions'!BA51),"")</f>
        <v/>
      </c>
      <c r="AU51" s="152" t="str">
        <f>IF(OR('Banking Instructions'!H51="Non Staff Traveller",'Banking Instructions'!H51="Employee",'Banking Instructions'!H51="Individual"),IF('Banking Instructions'!BB51="","",'Banking Instructions'!BB51),"")</f>
        <v/>
      </c>
      <c r="AV51" s="210"/>
      <c r="AW51" s="136" t="str">
        <f>IF(OR('Banking Instructions'!H51="Non Staff Traveller",'Banking Instructions'!H51="Employee",'Banking Instructions'!H51="Individual"),IF('Banking Instructions'!BD51="","",'Banking Instructions'!BD51),"")</f>
        <v/>
      </c>
      <c r="AX51" s="136" t="str">
        <f>IF(OR('Banking Instructions'!H51="Non Staff Traveller",'Banking Instructions'!H51="Employee",'Banking Instructions'!H51="Individual"),IF('Banking Instructions'!BE51="","",'Banking Instructions'!BE51),"")</f>
        <v/>
      </c>
      <c r="AY51" s="152" t="str">
        <f>IF(OR('Banking Instructions'!H51="Non Staff Traveller",'Banking Instructions'!H51="Employee",'Banking Instructions'!H51="Individual"),IF('Banking Instructions'!BF51="","",'Banking Instructions'!BF51),"")</f>
        <v/>
      </c>
      <c r="AZ51" s="152" t="str">
        <f>IF(OR('Banking Instructions'!H51="Non Staff Traveller",'Banking Instructions'!H51="Employee",'Banking Instructions'!H51="Individual"),IF('Banking Instructions'!BG51="","",'Banking Instructions'!BG51),"")</f>
        <v/>
      </c>
      <c r="BA51" s="152" t="str">
        <f>IF(OR('Banking Instructions'!H51="Non Staff Traveller",'Banking Instructions'!H51="Employee",'Banking Instructions'!H51="Individual"),IF('Banking Instructions'!BH51="","",'Banking Instructions'!BH51),"")</f>
        <v/>
      </c>
      <c r="BB51" s="152" t="str">
        <f>IF(OR('Banking Instructions'!H51="Non Staff Traveller",'Banking Instructions'!H51="Employee",'Banking Instructions'!H51="Individual"),IF('Banking Instructions'!BI51="","",'Banking Instructions'!BI51),"")</f>
        <v/>
      </c>
      <c r="BC51" s="152" t="str">
        <f>IF(OR('Banking Instructions'!H51="Non Staff Traveller",'Banking Instructions'!H51="Employee",'Banking Instructions'!H51="Individual"),IF('Banking Instructions'!BJ51="","",'Banking Instructions'!BJ51),"")</f>
        <v/>
      </c>
      <c r="BD51" s="136" t="str">
        <f>IF(OR('Banking Instructions'!H51="Non Staff Traveller",'Banking Instructions'!H51="Employee",'Banking Instructions'!H51="Individual"),IF('Banking Instructions'!BK51="","",'Banking Instructions'!BK51),"")</f>
        <v/>
      </c>
      <c r="BE51" s="152" t="str">
        <f>IF(OR('Banking Instructions'!H51="Non Staff Traveller",'Banking Instructions'!H51="Employee",'Banking Instructions'!H51="Individual"),IF('Banking Instructions'!BL51="","",'Banking Instructions'!BL51),"")</f>
        <v/>
      </c>
      <c r="BF51" s="136" t="str">
        <f>IF(OR('Banking Instructions'!H51="Non Staff Traveller",'Banking Instructions'!H51="Employee",'Banking Instructions'!H51="Individual"),IF('Banking Instructions'!BM51="","",'Banking Instructions'!BM51),"")</f>
        <v/>
      </c>
      <c r="BG51" s="136" t="str">
        <f>IF(OR('Banking Instructions'!H51="Non Staff Traveller",'Banking Instructions'!H51="Employee",'Banking Instructions'!H51="Individual"),IF('Banking Instructions'!BN51="","",'Banking Instructions'!BN51),"")</f>
        <v/>
      </c>
      <c r="BH51" s="136" t="str">
        <f>IF(OR('Banking Instructions'!H51="Non Staff Traveller",'Banking Instructions'!H51="Employee",'Banking Instructions'!H51="Individual"),IF('Banking Instructions'!BO51="","",'Banking Instructions'!BO51),"")</f>
        <v/>
      </c>
      <c r="BI51" s="136" t="str">
        <f>IF(OR('Banking Instructions'!H51="Non Staff Traveller",'Banking Instructions'!H51="Employee",'Banking Instructions'!H51="Individual"),IF('Banking Instructions'!BP51="","",'Banking Instructions'!BP51),"")</f>
        <v/>
      </c>
      <c r="BJ51" s="136" t="str">
        <f>IF(OR('Banking Instructions'!H51="Non Staff Traveller",'Banking Instructions'!H51="Employee",'Banking Instructions'!H51="Individual"),IF('Banking Instructions'!BQ51="","",'Banking Instructions'!BQ51),"")</f>
        <v/>
      </c>
      <c r="BK51" s="136" t="str">
        <f>IF(OR('Banking Instructions'!H51="Non Staff Traveller",'Banking Instructions'!H51="Employee",'Banking Instructions'!H51="Individual"),IF('Banking Instructions'!BR51="","",'Banking Instructions'!BR51),"")</f>
        <v/>
      </c>
      <c r="BL51" s="136" t="str">
        <f>IF(OR('Banking Instructions'!H51="Non Staff Traveller",'Banking Instructions'!H51="Employee",'Banking Instructions'!H51="Individual"),IF('Banking Instructions'!BS51="","",'Banking Instructions'!BS51),"")</f>
        <v/>
      </c>
      <c r="BM51" s="136" t="str">
        <f>IF(OR('Banking Instructions'!H51="Non Staff Traveller",'Banking Instructions'!H51="Employee",'Banking Instructions'!H51="Individual"),IF('Banking Instructions'!BT51="","",'Banking Instructions'!BT51),"")</f>
        <v/>
      </c>
      <c r="BN51" s="136"/>
      <c r="BO51" s="210"/>
      <c r="BP51" s="153"/>
      <c r="BQ51" s="153"/>
      <c r="BR51" s="136"/>
      <c r="BS51" s="136"/>
      <c r="BT51" s="136"/>
      <c r="BU51" s="136"/>
      <c r="BV51" s="136" t="str">
        <f t="shared" si="0"/>
        <v/>
      </c>
      <c r="BW51" s="136" t="str">
        <f t="shared" si="1"/>
        <v/>
      </c>
      <c r="BX51" s="210"/>
      <c r="BY51" s="136" t="str">
        <f>IF(OR('Banking Instructions'!H51="Non Staff Traveller",'Banking Instructions'!H51="Employee",'Banking Instructions'!H51="Individual"),IF('Banking Instructions'!CF51="","",'Banking Instructions'!CF51),"")</f>
        <v/>
      </c>
      <c r="BZ51" s="136" t="str">
        <f>IF(OR('Banking Instructions'!H51="Non Staff Traveller",'Banking Instructions'!H51="Employee",'Banking Instructions'!H51="Individual"),IF('Banking Instructions'!CG51="","",'Banking Instructions'!CG51),"")</f>
        <v/>
      </c>
      <c r="CA51" s="136"/>
    </row>
    <row r="52" spans="1:79" s="256" customFormat="1" x14ac:dyDescent="0.2">
      <c r="A52" s="317"/>
      <c r="B52" s="317"/>
      <c r="C52" s="317"/>
      <c r="D52" s="317"/>
      <c r="E52" s="317"/>
      <c r="F52" s="155"/>
      <c r="G52" s="141" t="str">
        <f>IF(OR('Banking Instructions'!H52="Non Staff Traveller",'Banking Instructions'!H52="Employee",'Banking Instructions'!H52="Individual"),'Banking Instructions'!H52,"")</f>
        <v/>
      </c>
      <c r="H52" s="141"/>
      <c r="I52" s="142" t="str">
        <f>IF(OR('Banking Instructions'!H52="Non Staff Traveller",'Banking Instructions'!H52="Employee",'Banking Instructions'!H52="Individual"),IF('Banking Instructions'!J52="","",'Banking Instructions'!J52),"")</f>
        <v/>
      </c>
      <c r="J52" s="143" t="str">
        <f>IF(OR('Banking Instructions'!H52="Non Staff Traveller",'Banking Instructions'!H52="Employee",'Banking Instructions'!H52="Individual"),IF('Banking Instructions'!K52="","",'Banking Instructions'!K52),"")</f>
        <v/>
      </c>
      <c r="K52" s="142" t="str">
        <f>IF(OR('Banking Instructions'!H52="Non Staff Traveller",'Banking Instructions'!H52="Employee",'Banking Instructions'!H52="Individual"),IF('Banking Instructions'!L52="","",'Banking Instructions'!L52),"")</f>
        <v/>
      </c>
      <c r="L52" s="143" t="str">
        <f>IF(OR('Banking Instructions'!H52="Non Staff Traveller",'Banking Instructions'!H52="Employee",'Banking Instructions'!H52="Individual"),IF('Banking Instructions'!Q52="","",'Banking Instructions'!Q52),"")</f>
        <v/>
      </c>
      <c r="M52" s="341"/>
      <c r="N52" s="145" t="str">
        <f>IF(OR('Banking Instructions'!H52="Non Staff Traveller",'Banking Instructions'!H52="Employee",'Banking Instructions'!H52="Individual"),IF('Banking Instructions'!U52="","",'Banking Instructions'!U52),"")</f>
        <v/>
      </c>
      <c r="O52" s="149"/>
      <c r="P52" s="149"/>
      <c r="Q52" s="129" t="str">
        <f>IF(OR('Banking Instructions'!H52="Non Staff Traveller",'Banking Instructions'!H52="Employee",'Banking Instructions'!H52="Individual"),IF('Banking Instructions'!X52="","",'Banking Instructions'!X52),"")</f>
        <v/>
      </c>
      <c r="R52" s="411"/>
      <c r="S52" s="411"/>
      <c r="T52" s="147" t="str">
        <f>IF(OR('Banking Instructions'!H52="Non Staff Traveller",'Banking Instructions'!H52="Employee",'Banking Instructions'!H52="Individual"),IF('Banking Instructions'!AA52="","",'Banking Instructions'!AA52),"")</f>
        <v/>
      </c>
      <c r="U52" s="147" t="str">
        <f>IF(OR('Banking Instructions'!H52="Non Staff Traveller",'Banking Instructions'!H52="Employee",'Banking Instructions'!H52="Individual"),IF('Banking Instructions'!AB52="","",'Banking Instructions'!AB52),"")</f>
        <v/>
      </c>
      <c r="V52" s="143" t="str">
        <f>IF(OR('Banking Instructions'!H52="Non Staff Traveller",'Banking Instructions'!H52="Employee",'Banking Instructions'!H52="Individual"),IF('Banking Instructions'!AC52="","",'Banking Instructions'!AC52),"")</f>
        <v/>
      </c>
      <c r="W52" s="342"/>
      <c r="X52" s="147"/>
      <c r="Y52" s="147"/>
      <c r="Z52" s="147"/>
      <c r="AA52" s="149"/>
      <c r="AB52" s="145" t="str">
        <f>IF(OR('Banking Instructions'!H52="Non Staff Traveller",'Banking Instructions'!H52="Employee",'Banking Instructions'!H52="Individual"),IF('Banking Instructions'!AI52="","",'Banking Instructions'!AI52),"")</f>
        <v/>
      </c>
      <c r="AC52" s="145" t="str">
        <f>IF(OR('Banking Instructions'!H52="Non Staff Traveller",'Banking Instructions'!H52="Employee",'Banking Instructions'!H52="Individual"),IF('Banking Instructions'!AJ52="","",'Banking Instructions'!AJ52),"")</f>
        <v/>
      </c>
      <c r="AD52" s="343" t="str">
        <f>IF(OR('Banking Instructions'!H52="Non Staff Traveller",'Banking Instructions'!H52="Employee",'Banking Instructions'!H52="Individual"),IF('Banking Instructions'!AK52="","",'Banking Instructions'!AK52),"")</f>
        <v/>
      </c>
      <c r="AE52" s="147"/>
      <c r="AF52" s="147" t="str">
        <f>IF(OR('Banking Instructions'!H52="Non Staff Traveller",'Banking Instructions'!H52="Employee",'Banking Instructions'!H52="Individual"),IF('Banking Instructions'!AM52="","",'Banking Instructions'!AM52),"")</f>
        <v/>
      </c>
      <c r="AG52" s="147" t="str">
        <f>IF(OR('Banking Instructions'!H52="Non Staff Traveller",'Banking Instructions'!H52="Employee",'Banking Instructions'!H52="Individual"),IF('Banking Instructions'!AN52="","",'Banking Instructions'!AN52),"")</f>
        <v/>
      </c>
      <c r="AH52" s="147"/>
      <c r="AI52" s="344" t="str">
        <f>IF(OR('Banking Instructions'!H52="Non Staff Traveller",'Banking Instructions'!H52="Employee",'Banking Instructions'!H52="Individual"),IF('Banking Instructions'!AP52="","",'Banking Instructions'!AP52),"")</f>
        <v/>
      </c>
      <c r="AJ52" s="150" t="str">
        <f>IF(OR('Banking Instructions'!H52="Non Staff Traveller",'Banking Instructions'!H52="Employee",'Banking Instructions'!H52="Individual"),IF('Banking Instructions'!AQ52="","",'Banking Instructions'!AQ52),"")</f>
        <v/>
      </c>
      <c r="AK52" s="151" t="str">
        <f>IF(OR('Banking Instructions'!H52="Non Staff Traveller",'Banking Instructions'!H52="Employee",'Banking Instructions'!H52="Individual"),IF('Banking Instructions'!AR52="","",'Banking Instructions'!AR52),"")</f>
        <v/>
      </c>
      <c r="AL52" s="344" t="str">
        <f>IF(OR('Banking Instructions'!H52="Non Staff Traveller",'Banking Instructions'!H52="Employee",'Banking Instructions'!H52="Individual"),IF('Banking Instructions'!AS52="","",'Banking Instructions'!AS52),"")</f>
        <v/>
      </c>
      <c r="AM52" s="152" t="str">
        <f>IF(OR('Banking Instructions'!H52="Non Staff Traveller",'Banking Instructions'!H52="Employee",'Banking Instructions'!H52="Individual"),IF('Banking Instructions'!AT52="","",'Banking Instructions'!AT52),"")</f>
        <v/>
      </c>
      <c r="AN52" s="152" t="str">
        <f>IF(OR('Banking Instructions'!H52="Non Staff Traveller",'Banking Instructions'!H52="Employee",'Banking Instructions'!H52="Individual"),IF('Banking Instructions'!AU52="","",'Banking Instructions'!AU52),"")</f>
        <v/>
      </c>
      <c r="AO52" s="136" t="str">
        <f>IF(OR('Banking Instructions'!H52="Non Staff Traveller",'Banking Instructions'!H52="Employee",'Banking Instructions'!H52="Individual"),IF('Banking Instructions'!AV52="","",'Banking Instructions'!AV52),"")</f>
        <v/>
      </c>
      <c r="AP52" s="210"/>
      <c r="AQ52" s="150" t="str">
        <f t="shared" si="2"/>
        <v/>
      </c>
      <c r="AR52" s="344"/>
      <c r="AS52" s="136" t="str">
        <f>IF(OR('Banking Instructions'!H52="Non Staff Traveller",'Banking Instructions'!H52="Employee",'Banking Instructions'!H52="Individual"),IF('Banking Instructions'!AZ52="","",'Banking Instructions'!AZ52),"")</f>
        <v/>
      </c>
      <c r="AT52" s="152" t="str">
        <f>IF(OR('Banking Instructions'!H52="Non Staff Traveller",'Banking Instructions'!H52="Employee",'Banking Instructions'!H52="Individual"),IF('Banking Instructions'!BA52="","",'Banking Instructions'!BA52),"")</f>
        <v/>
      </c>
      <c r="AU52" s="152" t="str">
        <f>IF(OR('Banking Instructions'!H52="Non Staff Traveller",'Banking Instructions'!H52="Employee",'Banking Instructions'!H52="Individual"),IF('Banking Instructions'!BB52="","",'Banking Instructions'!BB52),"")</f>
        <v/>
      </c>
      <c r="AV52" s="210"/>
      <c r="AW52" s="136" t="str">
        <f>IF(OR('Banking Instructions'!H52="Non Staff Traveller",'Banking Instructions'!H52="Employee",'Banking Instructions'!H52="Individual"),IF('Banking Instructions'!BD52="","",'Banking Instructions'!BD52),"")</f>
        <v/>
      </c>
      <c r="AX52" s="136" t="str">
        <f>IF(OR('Banking Instructions'!H52="Non Staff Traveller",'Banking Instructions'!H52="Employee",'Banking Instructions'!H52="Individual"),IF('Banking Instructions'!BE52="","",'Banking Instructions'!BE52),"")</f>
        <v/>
      </c>
      <c r="AY52" s="152" t="str">
        <f>IF(OR('Banking Instructions'!H52="Non Staff Traveller",'Banking Instructions'!H52="Employee",'Banking Instructions'!H52="Individual"),IF('Banking Instructions'!BF52="","",'Banking Instructions'!BF52),"")</f>
        <v/>
      </c>
      <c r="AZ52" s="152" t="str">
        <f>IF(OR('Banking Instructions'!H52="Non Staff Traveller",'Banking Instructions'!H52="Employee",'Banking Instructions'!H52="Individual"),IF('Banking Instructions'!BG52="","",'Banking Instructions'!BG52),"")</f>
        <v/>
      </c>
      <c r="BA52" s="152" t="str">
        <f>IF(OR('Banking Instructions'!H52="Non Staff Traveller",'Banking Instructions'!H52="Employee",'Banking Instructions'!H52="Individual"),IF('Banking Instructions'!BH52="","",'Banking Instructions'!BH52),"")</f>
        <v/>
      </c>
      <c r="BB52" s="152" t="str">
        <f>IF(OR('Banking Instructions'!H52="Non Staff Traveller",'Banking Instructions'!H52="Employee",'Banking Instructions'!H52="Individual"),IF('Banking Instructions'!BI52="","",'Banking Instructions'!BI52),"")</f>
        <v/>
      </c>
      <c r="BC52" s="152" t="str">
        <f>IF(OR('Banking Instructions'!H52="Non Staff Traveller",'Banking Instructions'!H52="Employee",'Banking Instructions'!H52="Individual"),IF('Banking Instructions'!BJ52="","",'Banking Instructions'!BJ52),"")</f>
        <v/>
      </c>
      <c r="BD52" s="136" t="str">
        <f>IF(OR('Banking Instructions'!H52="Non Staff Traveller",'Banking Instructions'!H52="Employee",'Banking Instructions'!H52="Individual"),IF('Banking Instructions'!BK52="","",'Banking Instructions'!BK52),"")</f>
        <v/>
      </c>
      <c r="BE52" s="152" t="str">
        <f>IF(OR('Banking Instructions'!H52="Non Staff Traveller",'Banking Instructions'!H52="Employee",'Banking Instructions'!H52="Individual"),IF('Banking Instructions'!BL52="","",'Banking Instructions'!BL52),"")</f>
        <v/>
      </c>
      <c r="BF52" s="136" t="str">
        <f>IF(OR('Banking Instructions'!H52="Non Staff Traveller",'Banking Instructions'!H52="Employee",'Banking Instructions'!H52="Individual"),IF('Banking Instructions'!BM52="","",'Banking Instructions'!BM52),"")</f>
        <v/>
      </c>
      <c r="BG52" s="136" t="str">
        <f>IF(OR('Banking Instructions'!H52="Non Staff Traveller",'Banking Instructions'!H52="Employee",'Banking Instructions'!H52="Individual"),IF('Banking Instructions'!BN52="","",'Banking Instructions'!BN52),"")</f>
        <v/>
      </c>
      <c r="BH52" s="136" t="str">
        <f>IF(OR('Banking Instructions'!H52="Non Staff Traveller",'Banking Instructions'!H52="Employee",'Banking Instructions'!H52="Individual"),IF('Banking Instructions'!BO52="","",'Banking Instructions'!BO52),"")</f>
        <v/>
      </c>
      <c r="BI52" s="136" t="str">
        <f>IF(OR('Banking Instructions'!H52="Non Staff Traveller",'Banking Instructions'!H52="Employee",'Banking Instructions'!H52="Individual"),IF('Banking Instructions'!BP52="","",'Banking Instructions'!BP52),"")</f>
        <v/>
      </c>
      <c r="BJ52" s="136" t="str">
        <f>IF(OR('Banking Instructions'!H52="Non Staff Traveller",'Banking Instructions'!H52="Employee",'Banking Instructions'!H52="Individual"),IF('Banking Instructions'!BQ52="","",'Banking Instructions'!BQ52),"")</f>
        <v/>
      </c>
      <c r="BK52" s="136" t="str">
        <f>IF(OR('Banking Instructions'!H52="Non Staff Traveller",'Banking Instructions'!H52="Employee",'Banking Instructions'!H52="Individual"),IF('Banking Instructions'!BR52="","",'Banking Instructions'!BR52),"")</f>
        <v/>
      </c>
      <c r="BL52" s="136" t="str">
        <f>IF(OR('Banking Instructions'!H52="Non Staff Traveller",'Banking Instructions'!H52="Employee",'Banking Instructions'!H52="Individual"),IF('Banking Instructions'!BS52="","",'Banking Instructions'!BS52),"")</f>
        <v/>
      </c>
      <c r="BM52" s="136" t="str">
        <f>IF(OR('Banking Instructions'!H52="Non Staff Traveller",'Banking Instructions'!H52="Employee",'Banking Instructions'!H52="Individual"),IF('Banking Instructions'!BT52="","",'Banking Instructions'!BT52),"")</f>
        <v/>
      </c>
      <c r="BN52" s="136"/>
      <c r="BO52" s="210"/>
      <c r="BP52" s="153"/>
      <c r="BQ52" s="153"/>
      <c r="BR52" s="136"/>
      <c r="BS52" s="136"/>
      <c r="BT52" s="136"/>
      <c r="BU52" s="136"/>
      <c r="BV52" s="136" t="str">
        <f t="shared" si="0"/>
        <v/>
      </c>
      <c r="BW52" s="136" t="str">
        <f t="shared" si="1"/>
        <v/>
      </c>
      <c r="BX52" s="210"/>
      <c r="BY52" s="136" t="str">
        <f>IF(OR('Banking Instructions'!H52="Non Staff Traveller",'Banking Instructions'!H52="Employee",'Banking Instructions'!H52="Individual"),IF('Banking Instructions'!CF52="","",'Banking Instructions'!CF52),"")</f>
        <v/>
      </c>
      <c r="BZ52" s="136" t="str">
        <f>IF(OR('Banking Instructions'!H52="Non Staff Traveller",'Banking Instructions'!H52="Employee",'Banking Instructions'!H52="Individual"),IF('Banking Instructions'!CG52="","",'Banking Instructions'!CG52),"")</f>
        <v/>
      </c>
      <c r="CA52" s="136"/>
    </row>
    <row r="53" spans="1:79" s="256" customFormat="1" x14ac:dyDescent="0.2">
      <c r="A53" s="317"/>
      <c r="B53" s="317"/>
      <c r="C53" s="317"/>
      <c r="D53" s="317"/>
      <c r="E53" s="317"/>
      <c r="F53" s="155"/>
      <c r="G53" s="141" t="str">
        <f>IF(OR('Banking Instructions'!H53="Non Staff Traveller",'Banking Instructions'!H53="Employee",'Banking Instructions'!H53="Individual"),'Banking Instructions'!H53,"")</f>
        <v/>
      </c>
      <c r="H53" s="141"/>
      <c r="I53" s="142" t="str">
        <f>IF(OR('Banking Instructions'!H53="Non Staff Traveller",'Banking Instructions'!H53="Employee",'Banking Instructions'!H53="Individual"),IF('Banking Instructions'!J53="","",'Banking Instructions'!J53),"")</f>
        <v/>
      </c>
      <c r="J53" s="143" t="str">
        <f>IF(OR('Banking Instructions'!H53="Non Staff Traveller",'Banking Instructions'!H53="Employee",'Banking Instructions'!H53="Individual"),IF('Banking Instructions'!K53="","",'Banking Instructions'!K53),"")</f>
        <v/>
      </c>
      <c r="K53" s="142" t="str">
        <f>IF(OR('Banking Instructions'!H53="Non Staff Traveller",'Banking Instructions'!H53="Employee",'Banking Instructions'!H53="Individual"),IF('Banking Instructions'!L53="","",'Banking Instructions'!L53),"")</f>
        <v/>
      </c>
      <c r="L53" s="143" t="str">
        <f>IF(OR('Banking Instructions'!H53="Non Staff Traveller",'Banking Instructions'!H53="Employee",'Banking Instructions'!H53="Individual"),IF('Banking Instructions'!Q53="","",'Banking Instructions'!Q53),"")</f>
        <v/>
      </c>
      <c r="M53" s="341"/>
      <c r="N53" s="145" t="str">
        <f>IF(OR('Banking Instructions'!H53="Non Staff Traveller",'Banking Instructions'!H53="Employee",'Banking Instructions'!H53="Individual"),IF('Banking Instructions'!U53="","",'Banking Instructions'!U53),"")</f>
        <v/>
      </c>
      <c r="O53" s="149"/>
      <c r="P53" s="149"/>
      <c r="Q53" s="129" t="str">
        <f>IF(OR('Banking Instructions'!H53="Non Staff Traveller",'Banking Instructions'!H53="Employee",'Banking Instructions'!H53="Individual"),IF('Banking Instructions'!X53="","",'Banking Instructions'!X53),"")</f>
        <v/>
      </c>
      <c r="R53" s="411"/>
      <c r="S53" s="411"/>
      <c r="T53" s="147" t="str">
        <f>IF(OR('Banking Instructions'!H53="Non Staff Traveller",'Banking Instructions'!H53="Employee",'Banking Instructions'!H53="Individual"),IF('Banking Instructions'!AA53="","",'Banking Instructions'!AA53),"")</f>
        <v/>
      </c>
      <c r="U53" s="147" t="str">
        <f>IF(OR('Banking Instructions'!H53="Non Staff Traveller",'Banking Instructions'!H53="Employee",'Banking Instructions'!H53="Individual"),IF('Banking Instructions'!AB53="","",'Banking Instructions'!AB53),"")</f>
        <v/>
      </c>
      <c r="V53" s="143" t="str">
        <f>IF(OR('Banking Instructions'!H53="Non Staff Traveller",'Banking Instructions'!H53="Employee",'Banking Instructions'!H53="Individual"),IF('Banking Instructions'!AC53="","",'Banking Instructions'!AC53),"")</f>
        <v/>
      </c>
      <c r="W53" s="342"/>
      <c r="X53" s="147"/>
      <c r="Y53" s="147"/>
      <c r="Z53" s="147"/>
      <c r="AA53" s="149"/>
      <c r="AB53" s="145" t="str">
        <f>IF(OR('Banking Instructions'!H53="Non Staff Traveller",'Banking Instructions'!H53="Employee",'Banking Instructions'!H53="Individual"),IF('Banking Instructions'!AI53="","",'Banking Instructions'!AI53),"")</f>
        <v/>
      </c>
      <c r="AC53" s="145" t="str">
        <f>IF(OR('Banking Instructions'!H53="Non Staff Traveller",'Banking Instructions'!H53="Employee",'Banking Instructions'!H53="Individual"),IF('Banking Instructions'!AJ53="","",'Banking Instructions'!AJ53),"")</f>
        <v/>
      </c>
      <c r="AD53" s="343" t="str">
        <f>IF(OR('Banking Instructions'!H53="Non Staff Traveller",'Banking Instructions'!H53="Employee",'Banking Instructions'!H53="Individual"),IF('Banking Instructions'!AK53="","",'Banking Instructions'!AK53),"")</f>
        <v/>
      </c>
      <c r="AE53" s="147"/>
      <c r="AF53" s="147" t="str">
        <f>IF(OR('Banking Instructions'!H53="Non Staff Traveller",'Banking Instructions'!H53="Employee",'Banking Instructions'!H53="Individual"),IF('Banking Instructions'!AM53="","",'Banking Instructions'!AM53),"")</f>
        <v/>
      </c>
      <c r="AG53" s="147" t="str">
        <f>IF(OR('Banking Instructions'!H53="Non Staff Traveller",'Banking Instructions'!H53="Employee",'Banking Instructions'!H53="Individual"),IF('Banking Instructions'!AN53="","",'Banking Instructions'!AN53),"")</f>
        <v/>
      </c>
      <c r="AH53" s="147"/>
      <c r="AI53" s="344" t="str">
        <f>IF(OR('Banking Instructions'!H53="Non Staff Traveller",'Banking Instructions'!H53="Employee",'Banking Instructions'!H53="Individual"),IF('Banking Instructions'!AP53="","",'Banking Instructions'!AP53),"")</f>
        <v/>
      </c>
      <c r="AJ53" s="150" t="str">
        <f>IF(OR('Banking Instructions'!H53="Non Staff Traveller",'Banking Instructions'!H53="Employee",'Banking Instructions'!H53="Individual"),IF('Banking Instructions'!AQ53="","",'Banking Instructions'!AQ53),"")</f>
        <v/>
      </c>
      <c r="AK53" s="151" t="str">
        <f>IF(OR('Banking Instructions'!H53="Non Staff Traveller",'Banking Instructions'!H53="Employee",'Banking Instructions'!H53="Individual"),IF('Banking Instructions'!AR53="","",'Banking Instructions'!AR53),"")</f>
        <v/>
      </c>
      <c r="AL53" s="344" t="str">
        <f>IF(OR('Banking Instructions'!H53="Non Staff Traveller",'Banking Instructions'!H53="Employee",'Banking Instructions'!H53="Individual"),IF('Banking Instructions'!AS53="","",'Banking Instructions'!AS53),"")</f>
        <v/>
      </c>
      <c r="AM53" s="152" t="str">
        <f>IF(OR('Banking Instructions'!H53="Non Staff Traveller",'Banking Instructions'!H53="Employee",'Banking Instructions'!H53="Individual"),IF('Banking Instructions'!AT53="","",'Banking Instructions'!AT53),"")</f>
        <v/>
      </c>
      <c r="AN53" s="152" t="str">
        <f>IF(OR('Banking Instructions'!H53="Non Staff Traveller",'Banking Instructions'!H53="Employee",'Banking Instructions'!H53="Individual"),IF('Banking Instructions'!AU53="","",'Banking Instructions'!AU53),"")</f>
        <v/>
      </c>
      <c r="AO53" s="136" t="str">
        <f>IF(OR('Banking Instructions'!H53="Non Staff Traveller",'Banking Instructions'!H53="Employee",'Banking Instructions'!H53="Individual"),IF('Banking Instructions'!AV53="","",'Banking Instructions'!AV53),"")</f>
        <v/>
      </c>
      <c r="AP53" s="210"/>
      <c r="AQ53" s="150" t="str">
        <f t="shared" si="2"/>
        <v/>
      </c>
      <c r="AR53" s="344"/>
      <c r="AS53" s="136" t="str">
        <f>IF(OR('Banking Instructions'!H53="Non Staff Traveller",'Banking Instructions'!H53="Employee",'Banking Instructions'!H53="Individual"),IF('Banking Instructions'!AZ53="","",'Banking Instructions'!AZ53),"")</f>
        <v/>
      </c>
      <c r="AT53" s="152" t="str">
        <f>IF(OR('Banking Instructions'!H53="Non Staff Traveller",'Banking Instructions'!H53="Employee",'Banking Instructions'!H53="Individual"),IF('Banking Instructions'!BA53="","",'Banking Instructions'!BA53),"")</f>
        <v/>
      </c>
      <c r="AU53" s="152" t="str">
        <f>IF(OR('Banking Instructions'!H53="Non Staff Traveller",'Banking Instructions'!H53="Employee",'Banking Instructions'!H53="Individual"),IF('Banking Instructions'!BB53="","",'Banking Instructions'!BB53),"")</f>
        <v/>
      </c>
      <c r="AV53" s="210"/>
      <c r="AW53" s="136" t="str">
        <f>IF(OR('Banking Instructions'!H53="Non Staff Traveller",'Banking Instructions'!H53="Employee",'Banking Instructions'!H53="Individual"),IF('Banking Instructions'!BD53="","",'Banking Instructions'!BD53),"")</f>
        <v/>
      </c>
      <c r="AX53" s="136" t="str">
        <f>IF(OR('Banking Instructions'!H53="Non Staff Traveller",'Banking Instructions'!H53="Employee",'Banking Instructions'!H53="Individual"),IF('Banking Instructions'!BE53="","",'Banking Instructions'!BE53),"")</f>
        <v/>
      </c>
      <c r="AY53" s="152" t="str">
        <f>IF(OR('Banking Instructions'!H53="Non Staff Traveller",'Banking Instructions'!H53="Employee",'Banking Instructions'!H53="Individual"),IF('Banking Instructions'!BF53="","",'Banking Instructions'!BF53),"")</f>
        <v/>
      </c>
      <c r="AZ53" s="152" t="str">
        <f>IF(OR('Banking Instructions'!H53="Non Staff Traveller",'Banking Instructions'!H53="Employee",'Banking Instructions'!H53="Individual"),IF('Banking Instructions'!BG53="","",'Banking Instructions'!BG53),"")</f>
        <v/>
      </c>
      <c r="BA53" s="152" t="str">
        <f>IF(OR('Banking Instructions'!H53="Non Staff Traveller",'Banking Instructions'!H53="Employee",'Banking Instructions'!H53="Individual"),IF('Banking Instructions'!BH53="","",'Banking Instructions'!BH53),"")</f>
        <v/>
      </c>
      <c r="BB53" s="152" t="str">
        <f>IF(OR('Banking Instructions'!H53="Non Staff Traveller",'Banking Instructions'!H53="Employee",'Banking Instructions'!H53="Individual"),IF('Banking Instructions'!BI53="","",'Banking Instructions'!BI53),"")</f>
        <v/>
      </c>
      <c r="BC53" s="152" t="str">
        <f>IF(OR('Banking Instructions'!H53="Non Staff Traveller",'Banking Instructions'!H53="Employee",'Banking Instructions'!H53="Individual"),IF('Banking Instructions'!BJ53="","",'Banking Instructions'!BJ53),"")</f>
        <v/>
      </c>
      <c r="BD53" s="136" t="str">
        <f>IF(OR('Banking Instructions'!H53="Non Staff Traveller",'Banking Instructions'!H53="Employee",'Banking Instructions'!H53="Individual"),IF('Banking Instructions'!BK53="","",'Banking Instructions'!BK53),"")</f>
        <v/>
      </c>
      <c r="BE53" s="152" t="str">
        <f>IF(OR('Banking Instructions'!H53="Non Staff Traveller",'Banking Instructions'!H53="Employee",'Banking Instructions'!H53="Individual"),IF('Banking Instructions'!BL53="","",'Banking Instructions'!BL53),"")</f>
        <v/>
      </c>
      <c r="BF53" s="136" t="str">
        <f>IF(OR('Banking Instructions'!H53="Non Staff Traveller",'Banking Instructions'!H53="Employee",'Banking Instructions'!H53="Individual"),IF('Banking Instructions'!BM53="","",'Banking Instructions'!BM53),"")</f>
        <v/>
      </c>
      <c r="BG53" s="136" t="str">
        <f>IF(OR('Banking Instructions'!H53="Non Staff Traveller",'Banking Instructions'!H53="Employee",'Banking Instructions'!H53="Individual"),IF('Banking Instructions'!BN53="","",'Banking Instructions'!BN53),"")</f>
        <v/>
      </c>
      <c r="BH53" s="136" t="str">
        <f>IF(OR('Banking Instructions'!H53="Non Staff Traveller",'Banking Instructions'!H53="Employee",'Banking Instructions'!H53="Individual"),IF('Banking Instructions'!BO53="","",'Banking Instructions'!BO53),"")</f>
        <v/>
      </c>
      <c r="BI53" s="136" t="str">
        <f>IF(OR('Banking Instructions'!H53="Non Staff Traveller",'Banking Instructions'!H53="Employee",'Banking Instructions'!H53="Individual"),IF('Banking Instructions'!BP53="","",'Banking Instructions'!BP53),"")</f>
        <v/>
      </c>
      <c r="BJ53" s="136" t="str">
        <f>IF(OR('Banking Instructions'!H53="Non Staff Traveller",'Banking Instructions'!H53="Employee",'Banking Instructions'!H53="Individual"),IF('Banking Instructions'!BQ53="","",'Banking Instructions'!BQ53),"")</f>
        <v/>
      </c>
      <c r="BK53" s="136" t="str">
        <f>IF(OR('Banking Instructions'!H53="Non Staff Traveller",'Banking Instructions'!H53="Employee",'Banking Instructions'!H53="Individual"),IF('Banking Instructions'!BR53="","",'Banking Instructions'!BR53),"")</f>
        <v/>
      </c>
      <c r="BL53" s="136" t="str">
        <f>IF(OR('Banking Instructions'!H53="Non Staff Traveller",'Banking Instructions'!H53="Employee",'Banking Instructions'!H53="Individual"),IF('Banking Instructions'!BS53="","",'Banking Instructions'!BS53),"")</f>
        <v/>
      </c>
      <c r="BM53" s="136" t="str">
        <f>IF(OR('Banking Instructions'!H53="Non Staff Traveller",'Banking Instructions'!H53="Employee",'Banking Instructions'!H53="Individual"),IF('Banking Instructions'!BT53="","",'Banking Instructions'!BT53),"")</f>
        <v/>
      </c>
      <c r="BN53" s="136"/>
      <c r="BO53" s="210"/>
      <c r="BP53" s="153"/>
      <c r="BQ53" s="153"/>
      <c r="BR53" s="136"/>
      <c r="BS53" s="136"/>
      <c r="BT53" s="136"/>
      <c r="BU53" s="136"/>
      <c r="BV53" s="136" t="str">
        <f t="shared" si="0"/>
        <v/>
      </c>
      <c r="BW53" s="136" t="str">
        <f t="shared" si="1"/>
        <v/>
      </c>
      <c r="BX53" s="210"/>
      <c r="BY53" s="136" t="str">
        <f>IF(OR('Banking Instructions'!H53="Non Staff Traveller",'Banking Instructions'!H53="Employee",'Banking Instructions'!H53="Individual"),IF('Banking Instructions'!CF53="","",'Banking Instructions'!CF53),"")</f>
        <v/>
      </c>
      <c r="BZ53" s="136" t="str">
        <f>IF(OR('Banking Instructions'!H53="Non Staff Traveller",'Banking Instructions'!H53="Employee",'Banking Instructions'!H53="Individual"),IF('Banking Instructions'!CG53="","",'Banking Instructions'!CG53),"")</f>
        <v/>
      </c>
      <c r="CA53" s="136"/>
    </row>
    <row r="54" spans="1:79" s="256" customFormat="1" x14ac:dyDescent="0.2">
      <c r="A54" s="317"/>
      <c r="B54" s="317"/>
      <c r="C54" s="317"/>
      <c r="D54" s="317"/>
      <c r="E54" s="317"/>
      <c r="F54" s="155"/>
      <c r="G54" s="141" t="str">
        <f>IF(OR('Banking Instructions'!H54="Non Staff Traveller",'Banking Instructions'!H54="Employee",'Banking Instructions'!H54="Individual"),'Banking Instructions'!H54,"")</f>
        <v/>
      </c>
      <c r="H54" s="141"/>
      <c r="I54" s="142" t="str">
        <f>IF(OR('Banking Instructions'!H54="Non Staff Traveller",'Banking Instructions'!H54="Employee",'Banking Instructions'!H54="Individual"),IF('Banking Instructions'!J54="","",'Banking Instructions'!J54),"")</f>
        <v/>
      </c>
      <c r="J54" s="143" t="str">
        <f>IF(OR('Banking Instructions'!H54="Non Staff Traveller",'Banking Instructions'!H54="Employee",'Banking Instructions'!H54="Individual"),IF('Banking Instructions'!K54="","",'Banking Instructions'!K54),"")</f>
        <v/>
      </c>
      <c r="K54" s="142" t="str">
        <f>IF(OR('Banking Instructions'!H54="Non Staff Traveller",'Banking Instructions'!H54="Employee",'Banking Instructions'!H54="Individual"),IF('Banking Instructions'!L54="","",'Banking Instructions'!L54),"")</f>
        <v/>
      </c>
      <c r="L54" s="143" t="str">
        <f>IF(OR('Banking Instructions'!H54="Non Staff Traveller",'Banking Instructions'!H54="Employee",'Banking Instructions'!H54="Individual"),IF('Banking Instructions'!Q54="","",'Banking Instructions'!Q54),"")</f>
        <v/>
      </c>
      <c r="M54" s="341"/>
      <c r="N54" s="145" t="str">
        <f>IF(OR('Banking Instructions'!H54="Non Staff Traveller",'Banking Instructions'!H54="Employee",'Banking Instructions'!H54="Individual"),IF('Banking Instructions'!U54="","",'Banking Instructions'!U54),"")</f>
        <v/>
      </c>
      <c r="O54" s="149"/>
      <c r="P54" s="149"/>
      <c r="Q54" s="129" t="str">
        <f>IF(OR('Banking Instructions'!H54="Non Staff Traveller",'Banking Instructions'!H54="Employee",'Banking Instructions'!H54="Individual"),IF('Banking Instructions'!X54="","",'Banking Instructions'!X54),"")</f>
        <v/>
      </c>
      <c r="R54" s="411"/>
      <c r="S54" s="411"/>
      <c r="T54" s="147" t="str">
        <f>IF(OR('Banking Instructions'!H54="Non Staff Traveller",'Banking Instructions'!H54="Employee",'Banking Instructions'!H54="Individual"),IF('Banking Instructions'!AA54="","",'Banking Instructions'!AA54),"")</f>
        <v/>
      </c>
      <c r="U54" s="147" t="str">
        <f>IF(OR('Banking Instructions'!H54="Non Staff Traveller",'Banking Instructions'!H54="Employee",'Banking Instructions'!H54="Individual"),IF('Banking Instructions'!AB54="","",'Banking Instructions'!AB54),"")</f>
        <v/>
      </c>
      <c r="V54" s="143" t="str">
        <f>IF(OR('Banking Instructions'!H54="Non Staff Traveller",'Banking Instructions'!H54="Employee",'Banking Instructions'!H54="Individual"),IF('Banking Instructions'!AC54="","",'Banking Instructions'!AC54),"")</f>
        <v/>
      </c>
      <c r="W54" s="342"/>
      <c r="X54" s="147"/>
      <c r="Y54" s="147"/>
      <c r="Z54" s="147"/>
      <c r="AA54" s="149"/>
      <c r="AB54" s="145" t="str">
        <f>IF(OR('Banking Instructions'!H54="Non Staff Traveller",'Banking Instructions'!H54="Employee",'Banking Instructions'!H54="Individual"),IF('Banking Instructions'!AI54="","",'Banking Instructions'!AI54),"")</f>
        <v/>
      </c>
      <c r="AC54" s="145" t="str">
        <f>IF(OR('Banking Instructions'!H54="Non Staff Traveller",'Banking Instructions'!H54="Employee",'Banking Instructions'!H54="Individual"),IF('Banking Instructions'!AJ54="","",'Banking Instructions'!AJ54),"")</f>
        <v/>
      </c>
      <c r="AD54" s="343" t="str">
        <f>IF(OR('Banking Instructions'!H54="Non Staff Traveller",'Banking Instructions'!H54="Employee",'Banking Instructions'!H54="Individual"),IF('Banking Instructions'!AK54="","",'Banking Instructions'!AK54),"")</f>
        <v/>
      </c>
      <c r="AE54" s="147"/>
      <c r="AF54" s="147" t="str">
        <f>IF(OR('Banking Instructions'!H54="Non Staff Traveller",'Banking Instructions'!H54="Employee",'Banking Instructions'!H54="Individual"),IF('Banking Instructions'!AM54="","",'Banking Instructions'!AM54),"")</f>
        <v/>
      </c>
      <c r="AG54" s="147" t="str">
        <f>IF(OR('Banking Instructions'!H54="Non Staff Traveller",'Banking Instructions'!H54="Employee",'Banking Instructions'!H54="Individual"),IF('Banking Instructions'!AN54="","",'Banking Instructions'!AN54),"")</f>
        <v/>
      </c>
      <c r="AH54" s="147"/>
      <c r="AI54" s="344" t="str">
        <f>IF(OR('Banking Instructions'!H54="Non Staff Traveller",'Banking Instructions'!H54="Employee",'Banking Instructions'!H54="Individual"),IF('Banking Instructions'!AP54="","",'Banking Instructions'!AP54),"")</f>
        <v/>
      </c>
      <c r="AJ54" s="150" t="str">
        <f>IF(OR('Banking Instructions'!H54="Non Staff Traveller",'Banking Instructions'!H54="Employee",'Banking Instructions'!H54="Individual"),IF('Banking Instructions'!AQ54="","",'Banking Instructions'!AQ54),"")</f>
        <v/>
      </c>
      <c r="AK54" s="151" t="str">
        <f>IF(OR('Banking Instructions'!H54="Non Staff Traveller",'Banking Instructions'!H54="Employee",'Banking Instructions'!H54="Individual"),IF('Banking Instructions'!AR54="","",'Banking Instructions'!AR54),"")</f>
        <v/>
      </c>
      <c r="AL54" s="344" t="str">
        <f>IF(OR('Banking Instructions'!H54="Non Staff Traveller",'Banking Instructions'!H54="Employee",'Banking Instructions'!H54="Individual"),IF('Banking Instructions'!AS54="","",'Banking Instructions'!AS54),"")</f>
        <v/>
      </c>
      <c r="AM54" s="152" t="str">
        <f>IF(OR('Banking Instructions'!H54="Non Staff Traveller",'Banking Instructions'!H54="Employee",'Banking Instructions'!H54="Individual"),IF('Banking Instructions'!AT54="","",'Banking Instructions'!AT54),"")</f>
        <v/>
      </c>
      <c r="AN54" s="152" t="str">
        <f>IF(OR('Banking Instructions'!H54="Non Staff Traveller",'Banking Instructions'!H54="Employee",'Banking Instructions'!H54="Individual"),IF('Banking Instructions'!AU54="","",'Banking Instructions'!AU54),"")</f>
        <v/>
      </c>
      <c r="AO54" s="136" t="str">
        <f>IF(OR('Banking Instructions'!H54="Non Staff Traveller",'Banking Instructions'!H54="Employee",'Banking Instructions'!H54="Individual"),IF('Banking Instructions'!AV54="","",'Banking Instructions'!AV54),"")</f>
        <v/>
      </c>
      <c r="AP54" s="210"/>
      <c r="AQ54" s="150" t="str">
        <f t="shared" si="2"/>
        <v/>
      </c>
      <c r="AR54" s="344"/>
      <c r="AS54" s="136" t="str">
        <f>IF(OR('Banking Instructions'!H54="Non Staff Traveller",'Banking Instructions'!H54="Employee",'Banking Instructions'!H54="Individual"),IF('Banking Instructions'!AZ54="","",'Banking Instructions'!AZ54),"")</f>
        <v/>
      </c>
      <c r="AT54" s="152" t="str">
        <f>IF(OR('Banking Instructions'!H54="Non Staff Traveller",'Banking Instructions'!H54="Employee",'Banking Instructions'!H54="Individual"),IF('Banking Instructions'!BA54="","",'Banking Instructions'!BA54),"")</f>
        <v/>
      </c>
      <c r="AU54" s="152" t="str">
        <f>IF(OR('Banking Instructions'!H54="Non Staff Traveller",'Banking Instructions'!H54="Employee",'Banking Instructions'!H54="Individual"),IF('Banking Instructions'!BB54="","",'Banking Instructions'!BB54),"")</f>
        <v/>
      </c>
      <c r="AV54" s="210"/>
      <c r="AW54" s="136" t="str">
        <f>IF(OR('Banking Instructions'!H54="Non Staff Traveller",'Banking Instructions'!H54="Employee",'Banking Instructions'!H54="Individual"),IF('Banking Instructions'!BD54="","",'Banking Instructions'!BD54),"")</f>
        <v/>
      </c>
      <c r="AX54" s="136" t="str">
        <f>IF(OR('Banking Instructions'!H54="Non Staff Traveller",'Banking Instructions'!H54="Employee",'Banking Instructions'!H54="Individual"),IF('Banking Instructions'!BE54="","",'Banking Instructions'!BE54),"")</f>
        <v/>
      </c>
      <c r="AY54" s="152" t="str">
        <f>IF(OR('Banking Instructions'!H54="Non Staff Traveller",'Banking Instructions'!H54="Employee",'Banking Instructions'!H54="Individual"),IF('Banking Instructions'!BF54="","",'Banking Instructions'!BF54),"")</f>
        <v/>
      </c>
      <c r="AZ54" s="152" t="str">
        <f>IF(OR('Banking Instructions'!H54="Non Staff Traveller",'Banking Instructions'!H54="Employee",'Banking Instructions'!H54="Individual"),IF('Banking Instructions'!BG54="","",'Banking Instructions'!BG54),"")</f>
        <v/>
      </c>
      <c r="BA54" s="152" t="str">
        <f>IF(OR('Banking Instructions'!H54="Non Staff Traveller",'Banking Instructions'!H54="Employee",'Banking Instructions'!H54="Individual"),IF('Banking Instructions'!BH54="","",'Banking Instructions'!BH54),"")</f>
        <v/>
      </c>
      <c r="BB54" s="152" t="str">
        <f>IF(OR('Banking Instructions'!H54="Non Staff Traveller",'Banking Instructions'!H54="Employee",'Banking Instructions'!H54="Individual"),IF('Banking Instructions'!BI54="","",'Banking Instructions'!BI54),"")</f>
        <v/>
      </c>
      <c r="BC54" s="152" t="str">
        <f>IF(OR('Banking Instructions'!H54="Non Staff Traveller",'Banking Instructions'!H54="Employee",'Banking Instructions'!H54="Individual"),IF('Banking Instructions'!BJ54="","",'Banking Instructions'!BJ54),"")</f>
        <v/>
      </c>
      <c r="BD54" s="136" t="str">
        <f>IF(OR('Banking Instructions'!H54="Non Staff Traveller",'Banking Instructions'!H54="Employee",'Banking Instructions'!H54="Individual"),IF('Banking Instructions'!BK54="","",'Banking Instructions'!BK54),"")</f>
        <v/>
      </c>
      <c r="BE54" s="152" t="str">
        <f>IF(OR('Banking Instructions'!H54="Non Staff Traveller",'Banking Instructions'!H54="Employee",'Banking Instructions'!H54="Individual"),IF('Banking Instructions'!BL54="","",'Banking Instructions'!BL54),"")</f>
        <v/>
      </c>
      <c r="BF54" s="136" t="str">
        <f>IF(OR('Banking Instructions'!H54="Non Staff Traveller",'Banking Instructions'!H54="Employee",'Banking Instructions'!H54="Individual"),IF('Banking Instructions'!BM54="","",'Banking Instructions'!BM54),"")</f>
        <v/>
      </c>
      <c r="BG54" s="136" t="str">
        <f>IF(OR('Banking Instructions'!H54="Non Staff Traveller",'Banking Instructions'!H54="Employee",'Banking Instructions'!H54="Individual"),IF('Banking Instructions'!BN54="","",'Banking Instructions'!BN54),"")</f>
        <v/>
      </c>
      <c r="BH54" s="136" t="str">
        <f>IF(OR('Banking Instructions'!H54="Non Staff Traveller",'Banking Instructions'!H54="Employee",'Banking Instructions'!H54="Individual"),IF('Banking Instructions'!BO54="","",'Banking Instructions'!BO54),"")</f>
        <v/>
      </c>
      <c r="BI54" s="136" t="str">
        <f>IF(OR('Banking Instructions'!H54="Non Staff Traveller",'Banking Instructions'!H54="Employee",'Banking Instructions'!H54="Individual"),IF('Banking Instructions'!BP54="","",'Banking Instructions'!BP54),"")</f>
        <v/>
      </c>
      <c r="BJ54" s="136" t="str">
        <f>IF(OR('Banking Instructions'!H54="Non Staff Traveller",'Banking Instructions'!H54="Employee",'Banking Instructions'!H54="Individual"),IF('Banking Instructions'!BQ54="","",'Banking Instructions'!BQ54),"")</f>
        <v/>
      </c>
      <c r="BK54" s="136" t="str">
        <f>IF(OR('Banking Instructions'!H54="Non Staff Traveller",'Banking Instructions'!H54="Employee",'Banking Instructions'!H54="Individual"),IF('Banking Instructions'!BR54="","",'Banking Instructions'!BR54),"")</f>
        <v/>
      </c>
      <c r="BL54" s="136" t="str">
        <f>IF(OR('Banking Instructions'!H54="Non Staff Traveller",'Banking Instructions'!H54="Employee",'Banking Instructions'!H54="Individual"),IF('Banking Instructions'!BS54="","",'Banking Instructions'!BS54),"")</f>
        <v/>
      </c>
      <c r="BM54" s="136" t="str">
        <f>IF(OR('Banking Instructions'!H54="Non Staff Traveller",'Banking Instructions'!H54="Employee",'Banking Instructions'!H54="Individual"),IF('Banking Instructions'!BT54="","",'Banking Instructions'!BT54),"")</f>
        <v/>
      </c>
      <c r="BN54" s="136"/>
      <c r="BO54" s="210"/>
      <c r="BP54" s="153"/>
      <c r="BQ54" s="153"/>
      <c r="BR54" s="136"/>
      <c r="BS54" s="136"/>
      <c r="BT54" s="136"/>
      <c r="BU54" s="136"/>
      <c r="BV54" s="136" t="str">
        <f t="shared" si="0"/>
        <v/>
      </c>
      <c r="BW54" s="136" t="str">
        <f t="shared" si="1"/>
        <v/>
      </c>
      <c r="BX54" s="210"/>
      <c r="BY54" s="136" t="str">
        <f>IF(OR('Banking Instructions'!H54="Non Staff Traveller",'Banking Instructions'!H54="Employee",'Banking Instructions'!H54="Individual"),IF('Banking Instructions'!CF54="","",'Banking Instructions'!CF54),"")</f>
        <v/>
      </c>
      <c r="BZ54" s="136" t="str">
        <f>IF(OR('Banking Instructions'!H54="Non Staff Traveller",'Banking Instructions'!H54="Employee",'Banking Instructions'!H54="Individual"),IF('Banking Instructions'!CG54="","",'Banking Instructions'!CG54),"")</f>
        <v/>
      </c>
      <c r="CA54" s="136"/>
    </row>
    <row r="55" spans="1:79" s="256" customFormat="1" x14ac:dyDescent="0.2">
      <c r="A55" s="317"/>
      <c r="B55" s="317"/>
      <c r="C55" s="317"/>
      <c r="D55" s="317"/>
      <c r="E55" s="317"/>
      <c r="F55" s="155"/>
      <c r="G55" s="141" t="str">
        <f>IF(OR('Banking Instructions'!H55="Non Staff Traveller",'Banking Instructions'!H55="Employee",'Banking Instructions'!H55="Individual"),'Banking Instructions'!H55,"")</f>
        <v/>
      </c>
      <c r="H55" s="141"/>
      <c r="I55" s="142" t="str">
        <f>IF(OR('Banking Instructions'!H55="Non Staff Traveller",'Banking Instructions'!H55="Employee",'Banking Instructions'!H55="Individual"),IF('Banking Instructions'!J55="","",'Banking Instructions'!J55),"")</f>
        <v/>
      </c>
      <c r="J55" s="143" t="str">
        <f>IF(OR('Banking Instructions'!H55="Non Staff Traveller",'Banking Instructions'!H55="Employee",'Banking Instructions'!H55="Individual"),IF('Banking Instructions'!K55="","",'Banking Instructions'!K55),"")</f>
        <v/>
      </c>
      <c r="K55" s="142" t="str">
        <f>IF(OR('Banking Instructions'!H55="Non Staff Traveller",'Banking Instructions'!H55="Employee",'Banking Instructions'!H55="Individual"),IF('Banking Instructions'!L55="","",'Banking Instructions'!L55),"")</f>
        <v/>
      </c>
      <c r="L55" s="143" t="str">
        <f>IF(OR('Banking Instructions'!H55="Non Staff Traveller",'Banking Instructions'!H55="Employee",'Banking Instructions'!H55="Individual"),IF('Banking Instructions'!Q55="","",'Banking Instructions'!Q55),"")</f>
        <v/>
      </c>
      <c r="M55" s="341"/>
      <c r="N55" s="145" t="str">
        <f>IF(OR('Banking Instructions'!H55="Non Staff Traveller",'Banking Instructions'!H55="Employee",'Banking Instructions'!H55="Individual"),IF('Banking Instructions'!U55="","",'Banking Instructions'!U55),"")</f>
        <v/>
      </c>
      <c r="O55" s="149"/>
      <c r="P55" s="149"/>
      <c r="Q55" s="129" t="str">
        <f>IF(OR('Banking Instructions'!H55="Non Staff Traveller",'Banking Instructions'!H55="Employee",'Banking Instructions'!H55="Individual"),IF('Banking Instructions'!X55="","",'Banking Instructions'!X55),"")</f>
        <v/>
      </c>
      <c r="R55" s="411"/>
      <c r="S55" s="411"/>
      <c r="T55" s="147" t="str">
        <f>IF(OR('Banking Instructions'!H55="Non Staff Traveller",'Banking Instructions'!H55="Employee",'Banking Instructions'!H55="Individual"),IF('Banking Instructions'!AA55="","",'Banking Instructions'!AA55),"")</f>
        <v/>
      </c>
      <c r="U55" s="147" t="str">
        <f>IF(OR('Banking Instructions'!H55="Non Staff Traveller",'Banking Instructions'!H55="Employee",'Banking Instructions'!H55="Individual"),IF('Banking Instructions'!AB55="","",'Banking Instructions'!AB55),"")</f>
        <v/>
      </c>
      <c r="V55" s="143" t="str">
        <f>IF(OR('Banking Instructions'!H55="Non Staff Traveller",'Banking Instructions'!H55="Employee",'Banking Instructions'!H55="Individual"),IF('Banking Instructions'!AC55="","",'Banking Instructions'!AC55),"")</f>
        <v/>
      </c>
      <c r="W55" s="342"/>
      <c r="X55" s="147"/>
      <c r="Y55" s="147"/>
      <c r="Z55" s="147"/>
      <c r="AA55" s="149"/>
      <c r="AB55" s="145" t="str">
        <f>IF(OR('Banking Instructions'!H55="Non Staff Traveller",'Banking Instructions'!H55="Employee",'Banking Instructions'!H55="Individual"),IF('Banking Instructions'!AI55="","",'Banking Instructions'!AI55),"")</f>
        <v/>
      </c>
      <c r="AC55" s="145" t="str">
        <f>IF(OR('Banking Instructions'!H55="Non Staff Traveller",'Banking Instructions'!H55="Employee",'Banking Instructions'!H55="Individual"),IF('Banking Instructions'!AJ55="","",'Banking Instructions'!AJ55),"")</f>
        <v/>
      </c>
      <c r="AD55" s="343" t="str">
        <f>IF(OR('Banking Instructions'!H55="Non Staff Traveller",'Banking Instructions'!H55="Employee",'Banking Instructions'!H55="Individual"),IF('Banking Instructions'!AK55="","",'Banking Instructions'!AK55),"")</f>
        <v/>
      </c>
      <c r="AE55" s="147"/>
      <c r="AF55" s="147" t="str">
        <f>IF(OR('Banking Instructions'!H55="Non Staff Traveller",'Banking Instructions'!H55="Employee",'Banking Instructions'!H55="Individual"),IF('Banking Instructions'!AM55="","",'Banking Instructions'!AM55),"")</f>
        <v/>
      </c>
      <c r="AG55" s="147" t="str">
        <f>IF(OR('Banking Instructions'!H55="Non Staff Traveller",'Banking Instructions'!H55="Employee",'Banking Instructions'!H55="Individual"),IF('Banking Instructions'!AN55="","",'Banking Instructions'!AN55),"")</f>
        <v/>
      </c>
      <c r="AH55" s="147"/>
      <c r="AI55" s="344" t="str">
        <f>IF(OR('Banking Instructions'!H55="Non Staff Traveller",'Banking Instructions'!H55="Employee",'Banking Instructions'!H55="Individual"),IF('Banking Instructions'!AP55="","",'Banking Instructions'!AP55),"")</f>
        <v/>
      </c>
      <c r="AJ55" s="150" t="str">
        <f>IF(OR('Banking Instructions'!H55="Non Staff Traveller",'Banking Instructions'!H55="Employee",'Banking Instructions'!H55="Individual"),IF('Banking Instructions'!AQ55="","",'Banking Instructions'!AQ55),"")</f>
        <v/>
      </c>
      <c r="AK55" s="151" t="str">
        <f>IF(OR('Banking Instructions'!H55="Non Staff Traveller",'Banking Instructions'!H55="Employee",'Banking Instructions'!H55="Individual"),IF('Banking Instructions'!AR55="","",'Banking Instructions'!AR55),"")</f>
        <v/>
      </c>
      <c r="AL55" s="344" t="str">
        <f>IF(OR('Banking Instructions'!H55="Non Staff Traveller",'Banking Instructions'!H55="Employee",'Banking Instructions'!H55="Individual"),IF('Banking Instructions'!AS55="","",'Banking Instructions'!AS55),"")</f>
        <v/>
      </c>
      <c r="AM55" s="152" t="str">
        <f>IF(OR('Banking Instructions'!H55="Non Staff Traveller",'Banking Instructions'!H55="Employee",'Banking Instructions'!H55="Individual"),IF('Banking Instructions'!AT55="","",'Banking Instructions'!AT55),"")</f>
        <v/>
      </c>
      <c r="AN55" s="152" t="str">
        <f>IF(OR('Banking Instructions'!H55="Non Staff Traveller",'Banking Instructions'!H55="Employee",'Banking Instructions'!H55="Individual"),IF('Banking Instructions'!AU55="","",'Banking Instructions'!AU55),"")</f>
        <v/>
      </c>
      <c r="AO55" s="136" t="str">
        <f>IF(OR('Banking Instructions'!H55="Non Staff Traveller",'Banking Instructions'!H55="Employee",'Banking Instructions'!H55="Individual"),IF('Banking Instructions'!AV55="","",'Banking Instructions'!AV55),"")</f>
        <v/>
      </c>
      <c r="AP55" s="210"/>
      <c r="AQ55" s="150" t="str">
        <f t="shared" si="2"/>
        <v/>
      </c>
      <c r="AR55" s="344"/>
      <c r="AS55" s="136" t="str">
        <f>IF(OR('Banking Instructions'!H55="Non Staff Traveller",'Banking Instructions'!H55="Employee",'Banking Instructions'!H55="Individual"),IF('Banking Instructions'!AZ55="","",'Banking Instructions'!AZ55),"")</f>
        <v/>
      </c>
      <c r="AT55" s="152" t="str">
        <f>IF(OR('Banking Instructions'!H55="Non Staff Traveller",'Banking Instructions'!H55="Employee",'Banking Instructions'!H55="Individual"),IF('Banking Instructions'!BA55="","",'Banking Instructions'!BA55),"")</f>
        <v/>
      </c>
      <c r="AU55" s="152" t="str">
        <f>IF(OR('Banking Instructions'!H55="Non Staff Traveller",'Banking Instructions'!H55="Employee",'Banking Instructions'!H55="Individual"),IF('Banking Instructions'!BB55="","",'Banking Instructions'!BB55),"")</f>
        <v/>
      </c>
      <c r="AV55" s="210"/>
      <c r="AW55" s="136" t="str">
        <f>IF(OR('Banking Instructions'!H55="Non Staff Traveller",'Banking Instructions'!H55="Employee",'Banking Instructions'!H55="Individual"),IF('Banking Instructions'!BD55="","",'Banking Instructions'!BD55),"")</f>
        <v/>
      </c>
      <c r="AX55" s="136" t="str">
        <f>IF(OR('Banking Instructions'!H55="Non Staff Traveller",'Banking Instructions'!H55="Employee",'Banking Instructions'!H55="Individual"),IF('Banking Instructions'!BE55="","",'Banking Instructions'!BE55),"")</f>
        <v/>
      </c>
      <c r="AY55" s="152" t="str">
        <f>IF(OR('Banking Instructions'!H55="Non Staff Traveller",'Banking Instructions'!H55="Employee",'Banking Instructions'!H55="Individual"),IF('Banking Instructions'!BF55="","",'Banking Instructions'!BF55),"")</f>
        <v/>
      </c>
      <c r="AZ55" s="152" t="str">
        <f>IF(OR('Banking Instructions'!H55="Non Staff Traveller",'Banking Instructions'!H55="Employee",'Banking Instructions'!H55="Individual"),IF('Banking Instructions'!BG55="","",'Banking Instructions'!BG55),"")</f>
        <v/>
      </c>
      <c r="BA55" s="152" t="str">
        <f>IF(OR('Banking Instructions'!H55="Non Staff Traveller",'Banking Instructions'!H55="Employee",'Banking Instructions'!H55="Individual"),IF('Banking Instructions'!BH55="","",'Banking Instructions'!BH55),"")</f>
        <v/>
      </c>
      <c r="BB55" s="152" t="str">
        <f>IF(OR('Banking Instructions'!H55="Non Staff Traveller",'Banking Instructions'!H55="Employee",'Banking Instructions'!H55="Individual"),IF('Banking Instructions'!BI55="","",'Banking Instructions'!BI55),"")</f>
        <v/>
      </c>
      <c r="BC55" s="152" t="str">
        <f>IF(OR('Banking Instructions'!H55="Non Staff Traveller",'Banking Instructions'!H55="Employee",'Banking Instructions'!H55="Individual"),IF('Banking Instructions'!BJ55="","",'Banking Instructions'!BJ55),"")</f>
        <v/>
      </c>
      <c r="BD55" s="136" t="str">
        <f>IF(OR('Banking Instructions'!H55="Non Staff Traveller",'Banking Instructions'!H55="Employee",'Banking Instructions'!H55="Individual"),IF('Banking Instructions'!BK55="","",'Banking Instructions'!BK55),"")</f>
        <v/>
      </c>
      <c r="BE55" s="152" t="str">
        <f>IF(OR('Banking Instructions'!H55="Non Staff Traveller",'Banking Instructions'!H55="Employee",'Banking Instructions'!H55="Individual"),IF('Banking Instructions'!BL55="","",'Banking Instructions'!BL55),"")</f>
        <v/>
      </c>
      <c r="BF55" s="136" t="str">
        <f>IF(OR('Banking Instructions'!H55="Non Staff Traveller",'Banking Instructions'!H55="Employee",'Banking Instructions'!H55="Individual"),IF('Banking Instructions'!BM55="","",'Banking Instructions'!BM55),"")</f>
        <v/>
      </c>
      <c r="BG55" s="136" t="str">
        <f>IF(OR('Banking Instructions'!H55="Non Staff Traveller",'Banking Instructions'!H55="Employee",'Banking Instructions'!H55="Individual"),IF('Banking Instructions'!BN55="","",'Banking Instructions'!BN55),"")</f>
        <v/>
      </c>
      <c r="BH55" s="136" t="str">
        <f>IF(OR('Banking Instructions'!H55="Non Staff Traveller",'Banking Instructions'!H55="Employee",'Banking Instructions'!H55="Individual"),IF('Banking Instructions'!BO55="","",'Banking Instructions'!BO55),"")</f>
        <v/>
      </c>
      <c r="BI55" s="136" t="str">
        <f>IF(OR('Banking Instructions'!H55="Non Staff Traveller",'Banking Instructions'!H55="Employee",'Banking Instructions'!H55="Individual"),IF('Banking Instructions'!BP55="","",'Banking Instructions'!BP55),"")</f>
        <v/>
      </c>
      <c r="BJ55" s="136" t="str">
        <f>IF(OR('Banking Instructions'!H55="Non Staff Traveller",'Banking Instructions'!H55="Employee",'Banking Instructions'!H55="Individual"),IF('Banking Instructions'!BQ55="","",'Banking Instructions'!BQ55),"")</f>
        <v/>
      </c>
      <c r="BK55" s="136" t="str">
        <f>IF(OR('Banking Instructions'!H55="Non Staff Traveller",'Banking Instructions'!H55="Employee",'Banking Instructions'!H55="Individual"),IF('Banking Instructions'!BR55="","",'Banking Instructions'!BR55),"")</f>
        <v/>
      </c>
      <c r="BL55" s="136" t="str">
        <f>IF(OR('Banking Instructions'!H55="Non Staff Traveller",'Banking Instructions'!H55="Employee",'Banking Instructions'!H55="Individual"),IF('Banking Instructions'!BS55="","",'Banking Instructions'!BS55),"")</f>
        <v/>
      </c>
      <c r="BM55" s="136" t="str">
        <f>IF(OR('Banking Instructions'!H55="Non Staff Traveller",'Banking Instructions'!H55="Employee",'Banking Instructions'!H55="Individual"),IF('Banking Instructions'!BT55="","",'Banking Instructions'!BT55),"")</f>
        <v/>
      </c>
      <c r="BN55" s="136"/>
      <c r="BO55" s="210"/>
      <c r="BP55" s="153"/>
      <c r="BQ55" s="153"/>
      <c r="BR55" s="136"/>
      <c r="BS55" s="136"/>
      <c r="BT55" s="136"/>
      <c r="BU55" s="136"/>
      <c r="BV55" s="136" t="str">
        <f t="shared" si="0"/>
        <v/>
      </c>
      <c r="BW55" s="136" t="str">
        <f t="shared" si="1"/>
        <v/>
      </c>
      <c r="BX55" s="210"/>
      <c r="BY55" s="136" t="str">
        <f>IF(OR('Banking Instructions'!H55="Non Staff Traveller",'Banking Instructions'!H55="Employee",'Banking Instructions'!H55="Individual"),IF('Banking Instructions'!CF55="","",'Banking Instructions'!CF55),"")</f>
        <v/>
      </c>
      <c r="BZ55" s="136" t="str">
        <f>IF(OR('Banking Instructions'!H55="Non Staff Traveller",'Banking Instructions'!H55="Employee",'Banking Instructions'!H55="Individual"),IF('Banking Instructions'!CG55="","",'Banking Instructions'!CG55),"")</f>
        <v/>
      </c>
      <c r="CA55" s="136"/>
    </row>
    <row r="56" spans="1:79" s="256" customFormat="1" x14ac:dyDescent="0.2">
      <c r="A56" s="317"/>
      <c r="B56" s="317"/>
      <c r="C56" s="317"/>
      <c r="D56" s="317"/>
      <c r="E56" s="317"/>
      <c r="F56" s="155"/>
      <c r="G56" s="141" t="str">
        <f>IF(OR('Banking Instructions'!H56="Non Staff Traveller",'Banking Instructions'!H56="Employee",'Banking Instructions'!H56="Individual"),'Banking Instructions'!H56,"")</f>
        <v/>
      </c>
      <c r="H56" s="141"/>
      <c r="I56" s="142" t="str">
        <f>IF(OR('Banking Instructions'!H56="Non Staff Traveller",'Banking Instructions'!H56="Employee",'Banking Instructions'!H56="Individual"),IF('Banking Instructions'!J56="","",'Banking Instructions'!J56),"")</f>
        <v/>
      </c>
      <c r="J56" s="143" t="str">
        <f>IF(OR('Banking Instructions'!H56="Non Staff Traveller",'Banking Instructions'!H56="Employee",'Banking Instructions'!H56="Individual"),IF('Banking Instructions'!K56="","",'Banking Instructions'!K56),"")</f>
        <v/>
      </c>
      <c r="K56" s="142" t="str">
        <f>IF(OR('Banking Instructions'!H56="Non Staff Traveller",'Banking Instructions'!H56="Employee",'Banking Instructions'!H56="Individual"),IF('Banking Instructions'!L56="","",'Banking Instructions'!L56),"")</f>
        <v/>
      </c>
      <c r="L56" s="143" t="str">
        <f>IF(OR('Banking Instructions'!H56="Non Staff Traveller",'Banking Instructions'!H56="Employee",'Banking Instructions'!H56="Individual"),IF('Banking Instructions'!Q56="","",'Banking Instructions'!Q56),"")</f>
        <v/>
      </c>
      <c r="M56" s="341"/>
      <c r="N56" s="145" t="str">
        <f>IF(OR('Banking Instructions'!H56="Non Staff Traveller",'Banking Instructions'!H56="Employee",'Banking Instructions'!H56="Individual"),IF('Banking Instructions'!U56="","",'Banking Instructions'!U56),"")</f>
        <v/>
      </c>
      <c r="O56" s="149"/>
      <c r="P56" s="149"/>
      <c r="Q56" s="129" t="str">
        <f>IF(OR('Banking Instructions'!H56="Non Staff Traveller",'Banking Instructions'!H56="Employee",'Banking Instructions'!H56="Individual"),IF('Banking Instructions'!X56="","",'Banking Instructions'!X56),"")</f>
        <v/>
      </c>
      <c r="R56" s="411"/>
      <c r="S56" s="411"/>
      <c r="T56" s="147" t="str">
        <f>IF(OR('Banking Instructions'!H56="Non Staff Traveller",'Banking Instructions'!H56="Employee",'Banking Instructions'!H56="Individual"),IF('Banking Instructions'!AA56="","",'Banking Instructions'!AA56),"")</f>
        <v/>
      </c>
      <c r="U56" s="147" t="str">
        <f>IF(OR('Banking Instructions'!H56="Non Staff Traveller",'Banking Instructions'!H56="Employee",'Banking Instructions'!H56="Individual"),IF('Banking Instructions'!AB56="","",'Banking Instructions'!AB56),"")</f>
        <v/>
      </c>
      <c r="V56" s="143" t="str">
        <f>IF(OR('Banking Instructions'!H56="Non Staff Traveller",'Banking Instructions'!H56="Employee",'Banking Instructions'!H56="Individual"),IF('Banking Instructions'!AC56="","",'Banking Instructions'!AC56),"")</f>
        <v/>
      </c>
      <c r="W56" s="342"/>
      <c r="X56" s="147"/>
      <c r="Y56" s="147"/>
      <c r="Z56" s="147"/>
      <c r="AA56" s="149"/>
      <c r="AB56" s="145" t="str">
        <f>IF(OR('Banking Instructions'!H56="Non Staff Traveller",'Banking Instructions'!H56="Employee",'Banking Instructions'!H56="Individual"),IF('Banking Instructions'!AI56="","",'Banking Instructions'!AI56),"")</f>
        <v/>
      </c>
      <c r="AC56" s="145" t="str">
        <f>IF(OR('Banking Instructions'!H56="Non Staff Traveller",'Banking Instructions'!H56="Employee",'Banking Instructions'!H56="Individual"),IF('Banking Instructions'!AJ56="","",'Banking Instructions'!AJ56),"")</f>
        <v/>
      </c>
      <c r="AD56" s="343" t="str">
        <f>IF(OR('Banking Instructions'!H56="Non Staff Traveller",'Banking Instructions'!H56="Employee",'Banking Instructions'!H56="Individual"),IF('Banking Instructions'!AK56="","",'Banking Instructions'!AK56),"")</f>
        <v/>
      </c>
      <c r="AE56" s="147"/>
      <c r="AF56" s="147" t="str">
        <f>IF(OR('Banking Instructions'!H56="Non Staff Traveller",'Banking Instructions'!H56="Employee",'Banking Instructions'!H56="Individual"),IF('Banking Instructions'!AM56="","",'Banking Instructions'!AM56),"")</f>
        <v/>
      </c>
      <c r="AG56" s="147" t="str">
        <f>IF(OR('Banking Instructions'!H56="Non Staff Traveller",'Banking Instructions'!H56="Employee",'Banking Instructions'!H56="Individual"),IF('Banking Instructions'!AN56="","",'Banking Instructions'!AN56),"")</f>
        <v/>
      </c>
      <c r="AH56" s="147"/>
      <c r="AI56" s="344" t="str">
        <f>IF(OR('Banking Instructions'!H56="Non Staff Traveller",'Banking Instructions'!H56="Employee",'Banking Instructions'!H56="Individual"),IF('Banking Instructions'!AP56="","",'Banking Instructions'!AP56),"")</f>
        <v/>
      </c>
      <c r="AJ56" s="150" t="str">
        <f>IF(OR('Banking Instructions'!H56="Non Staff Traveller",'Banking Instructions'!H56="Employee",'Banking Instructions'!H56="Individual"),IF('Banking Instructions'!AQ56="","",'Banking Instructions'!AQ56),"")</f>
        <v/>
      </c>
      <c r="AK56" s="151" t="str">
        <f>IF(OR('Banking Instructions'!H56="Non Staff Traveller",'Banking Instructions'!H56="Employee",'Banking Instructions'!H56="Individual"),IF('Banking Instructions'!AR56="","",'Banking Instructions'!AR56),"")</f>
        <v/>
      </c>
      <c r="AL56" s="344" t="str">
        <f>IF(OR('Banking Instructions'!H56="Non Staff Traveller",'Banking Instructions'!H56="Employee",'Banking Instructions'!H56="Individual"),IF('Banking Instructions'!AS56="","",'Banking Instructions'!AS56),"")</f>
        <v/>
      </c>
      <c r="AM56" s="152" t="str">
        <f>IF(OR('Banking Instructions'!H56="Non Staff Traveller",'Banking Instructions'!H56="Employee",'Banking Instructions'!H56="Individual"),IF('Banking Instructions'!AT56="","",'Banking Instructions'!AT56),"")</f>
        <v/>
      </c>
      <c r="AN56" s="152" t="str">
        <f>IF(OR('Banking Instructions'!H56="Non Staff Traveller",'Banking Instructions'!H56="Employee",'Banking Instructions'!H56="Individual"),IF('Banking Instructions'!AU56="","",'Banking Instructions'!AU56),"")</f>
        <v/>
      </c>
      <c r="AO56" s="136" t="str">
        <f>IF(OR('Banking Instructions'!H56="Non Staff Traveller",'Banking Instructions'!H56="Employee",'Banking Instructions'!H56="Individual"),IF('Banking Instructions'!AV56="","",'Banking Instructions'!AV56),"")</f>
        <v/>
      </c>
      <c r="AP56" s="210"/>
      <c r="AQ56" s="150" t="str">
        <f t="shared" si="2"/>
        <v/>
      </c>
      <c r="AR56" s="344"/>
      <c r="AS56" s="136" t="str">
        <f>IF(OR('Banking Instructions'!H56="Non Staff Traveller",'Banking Instructions'!H56="Employee",'Banking Instructions'!H56="Individual"),IF('Banking Instructions'!AZ56="","",'Banking Instructions'!AZ56),"")</f>
        <v/>
      </c>
      <c r="AT56" s="152" t="str">
        <f>IF(OR('Banking Instructions'!H56="Non Staff Traveller",'Banking Instructions'!H56="Employee",'Banking Instructions'!H56="Individual"),IF('Banking Instructions'!BA56="","",'Banking Instructions'!BA56),"")</f>
        <v/>
      </c>
      <c r="AU56" s="152" t="str">
        <f>IF(OR('Banking Instructions'!H56="Non Staff Traveller",'Banking Instructions'!H56="Employee",'Banking Instructions'!H56="Individual"),IF('Banking Instructions'!BB56="","",'Banking Instructions'!BB56),"")</f>
        <v/>
      </c>
      <c r="AV56" s="210"/>
      <c r="AW56" s="136" t="str">
        <f>IF(OR('Banking Instructions'!H56="Non Staff Traveller",'Banking Instructions'!H56="Employee",'Banking Instructions'!H56="Individual"),IF('Banking Instructions'!BD56="","",'Banking Instructions'!BD56),"")</f>
        <v/>
      </c>
      <c r="AX56" s="136" t="str">
        <f>IF(OR('Banking Instructions'!H56="Non Staff Traveller",'Banking Instructions'!H56="Employee",'Banking Instructions'!H56="Individual"),IF('Banking Instructions'!BE56="","",'Banking Instructions'!BE56),"")</f>
        <v/>
      </c>
      <c r="AY56" s="152" t="str">
        <f>IF(OR('Banking Instructions'!H56="Non Staff Traveller",'Banking Instructions'!H56="Employee",'Banking Instructions'!H56="Individual"),IF('Banking Instructions'!BF56="","",'Banking Instructions'!BF56),"")</f>
        <v/>
      </c>
      <c r="AZ56" s="152" t="str">
        <f>IF(OR('Banking Instructions'!H56="Non Staff Traveller",'Banking Instructions'!H56="Employee",'Banking Instructions'!H56="Individual"),IF('Banking Instructions'!BG56="","",'Banking Instructions'!BG56),"")</f>
        <v/>
      </c>
      <c r="BA56" s="152" t="str">
        <f>IF(OR('Banking Instructions'!H56="Non Staff Traveller",'Banking Instructions'!H56="Employee",'Banking Instructions'!H56="Individual"),IF('Banking Instructions'!BH56="","",'Banking Instructions'!BH56),"")</f>
        <v/>
      </c>
      <c r="BB56" s="152" t="str">
        <f>IF(OR('Banking Instructions'!H56="Non Staff Traveller",'Banking Instructions'!H56="Employee",'Banking Instructions'!H56="Individual"),IF('Banking Instructions'!BI56="","",'Banking Instructions'!BI56),"")</f>
        <v/>
      </c>
      <c r="BC56" s="152" t="str">
        <f>IF(OR('Banking Instructions'!H56="Non Staff Traveller",'Banking Instructions'!H56="Employee",'Banking Instructions'!H56="Individual"),IF('Banking Instructions'!BJ56="","",'Banking Instructions'!BJ56),"")</f>
        <v/>
      </c>
      <c r="BD56" s="136" t="str">
        <f>IF(OR('Banking Instructions'!H56="Non Staff Traveller",'Banking Instructions'!H56="Employee",'Banking Instructions'!H56="Individual"),IF('Banking Instructions'!BK56="","",'Banking Instructions'!BK56),"")</f>
        <v/>
      </c>
      <c r="BE56" s="152" t="str">
        <f>IF(OR('Banking Instructions'!H56="Non Staff Traveller",'Banking Instructions'!H56="Employee",'Banking Instructions'!H56="Individual"),IF('Banking Instructions'!BL56="","",'Banking Instructions'!BL56),"")</f>
        <v/>
      </c>
      <c r="BF56" s="136" t="str">
        <f>IF(OR('Banking Instructions'!H56="Non Staff Traveller",'Banking Instructions'!H56="Employee",'Banking Instructions'!H56="Individual"),IF('Banking Instructions'!BM56="","",'Banking Instructions'!BM56),"")</f>
        <v/>
      </c>
      <c r="BG56" s="136" t="str">
        <f>IF(OR('Banking Instructions'!H56="Non Staff Traveller",'Banking Instructions'!H56="Employee",'Banking Instructions'!H56="Individual"),IF('Banking Instructions'!BN56="","",'Banking Instructions'!BN56),"")</f>
        <v/>
      </c>
      <c r="BH56" s="136" t="str">
        <f>IF(OR('Banking Instructions'!H56="Non Staff Traveller",'Banking Instructions'!H56="Employee",'Banking Instructions'!H56="Individual"),IF('Banking Instructions'!BO56="","",'Banking Instructions'!BO56),"")</f>
        <v/>
      </c>
      <c r="BI56" s="136" t="str">
        <f>IF(OR('Banking Instructions'!H56="Non Staff Traveller",'Banking Instructions'!H56="Employee",'Banking Instructions'!H56="Individual"),IF('Banking Instructions'!BP56="","",'Banking Instructions'!BP56),"")</f>
        <v/>
      </c>
      <c r="BJ56" s="136" t="str">
        <f>IF(OR('Banking Instructions'!H56="Non Staff Traveller",'Banking Instructions'!H56="Employee",'Banking Instructions'!H56="Individual"),IF('Banking Instructions'!BQ56="","",'Banking Instructions'!BQ56),"")</f>
        <v/>
      </c>
      <c r="BK56" s="136" t="str">
        <f>IF(OR('Banking Instructions'!H56="Non Staff Traveller",'Banking Instructions'!H56="Employee",'Banking Instructions'!H56="Individual"),IF('Banking Instructions'!BR56="","",'Banking Instructions'!BR56),"")</f>
        <v/>
      </c>
      <c r="BL56" s="136" t="str">
        <f>IF(OR('Banking Instructions'!H56="Non Staff Traveller",'Banking Instructions'!H56="Employee",'Banking Instructions'!H56="Individual"),IF('Banking Instructions'!BS56="","",'Banking Instructions'!BS56),"")</f>
        <v/>
      </c>
      <c r="BM56" s="136" t="str">
        <f>IF(OR('Banking Instructions'!H56="Non Staff Traveller",'Banking Instructions'!H56="Employee",'Banking Instructions'!H56="Individual"),IF('Banking Instructions'!BT56="","",'Banking Instructions'!BT56),"")</f>
        <v/>
      </c>
      <c r="BN56" s="136"/>
      <c r="BO56" s="210"/>
      <c r="BP56" s="153"/>
      <c r="BQ56" s="153"/>
      <c r="BR56" s="136"/>
      <c r="BS56" s="136"/>
      <c r="BT56" s="136"/>
      <c r="BU56" s="136"/>
      <c r="BV56" s="136" t="str">
        <f t="shared" si="0"/>
        <v/>
      </c>
      <c r="BW56" s="136" t="str">
        <f t="shared" si="1"/>
        <v/>
      </c>
      <c r="BX56" s="210"/>
      <c r="BY56" s="136" t="str">
        <f>IF(OR('Banking Instructions'!H56="Non Staff Traveller",'Banking Instructions'!H56="Employee",'Banking Instructions'!H56="Individual"),IF('Banking Instructions'!CF56="","",'Banking Instructions'!CF56),"")</f>
        <v/>
      </c>
      <c r="BZ56" s="136" t="str">
        <f>IF(OR('Banking Instructions'!H56="Non Staff Traveller",'Banking Instructions'!H56="Employee",'Banking Instructions'!H56="Individual"),IF('Banking Instructions'!CG56="","",'Banking Instructions'!CG56),"")</f>
        <v/>
      </c>
      <c r="CA56" s="136"/>
    </row>
    <row r="57" spans="1:79" s="256" customFormat="1" x14ac:dyDescent="0.2">
      <c r="A57" s="317"/>
      <c r="B57" s="317"/>
      <c r="C57" s="317"/>
      <c r="D57" s="317"/>
      <c r="E57" s="317"/>
      <c r="F57" s="155"/>
      <c r="G57" s="141" t="str">
        <f>IF(OR('Banking Instructions'!H57="Non Staff Traveller",'Banking Instructions'!H57="Employee",'Banking Instructions'!H57="Individual"),'Banking Instructions'!H57,"")</f>
        <v/>
      </c>
      <c r="H57" s="141"/>
      <c r="I57" s="142" t="str">
        <f>IF(OR('Banking Instructions'!H57="Non Staff Traveller",'Banking Instructions'!H57="Employee",'Banking Instructions'!H57="Individual"),IF('Banking Instructions'!J57="","",'Banking Instructions'!J57),"")</f>
        <v/>
      </c>
      <c r="J57" s="143" t="str">
        <f>IF(OR('Banking Instructions'!H57="Non Staff Traveller",'Banking Instructions'!H57="Employee",'Banking Instructions'!H57="Individual"),IF('Banking Instructions'!K57="","",'Banking Instructions'!K57),"")</f>
        <v/>
      </c>
      <c r="K57" s="142" t="str">
        <f>IF(OR('Banking Instructions'!H57="Non Staff Traveller",'Banking Instructions'!H57="Employee",'Banking Instructions'!H57="Individual"),IF('Banking Instructions'!L57="","",'Banking Instructions'!L57),"")</f>
        <v/>
      </c>
      <c r="L57" s="143" t="str">
        <f>IF(OR('Banking Instructions'!H57="Non Staff Traveller",'Banking Instructions'!H57="Employee",'Banking Instructions'!H57="Individual"),IF('Banking Instructions'!Q57="","",'Banking Instructions'!Q57),"")</f>
        <v/>
      </c>
      <c r="M57" s="341"/>
      <c r="N57" s="145" t="str">
        <f>IF(OR('Banking Instructions'!H57="Non Staff Traveller",'Banking Instructions'!H57="Employee",'Banking Instructions'!H57="Individual"),IF('Banking Instructions'!U57="","",'Banking Instructions'!U57),"")</f>
        <v/>
      </c>
      <c r="O57" s="149"/>
      <c r="P57" s="149"/>
      <c r="Q57" s="129" t="str">
        <f>IF(OR('Banking Instructions'!H57="Non Staff Traveller",'Banking Instructions'!H57="Employee",'Banking Instructions'!H57="Individual"),IF('Banking Instructions'!X57="","",'Banking Instructions'!X57),"")</f>
        <v/>
      </c>
      <c r="R57" s="411"/>
      <c r="S57" s="411"/>
      <c r="T57" s="147" t="str">
        <f>IF(OR('Banking Instructions'!H57="Non Staff Traveller",'Banking Instructions'!H57="Employee",'Banking Instructions'!H57="Individual"),IF('Banking Instructions'!AA57="","",'Banking Instructions'!AA57),"")</f>
        <v/>
      </c>
      <c r="U57" s="147" t="str">
        <f>IF(OR('Banking Instructions'!H57="Non Staff Traveller",'Banking Instructions'!H57="Employee",'Banking Instructions'!H57="Individual"),IF('Banking Instructions'!AB57="","",'Banking Instructions'!AB57),"")</f>
        <v/>
      </c>
      <c r="V57" s="143" t="str">
        <f>IF(OR('Banking Instructions'!H57="Non Staff Traveller",'Banking Instructions'!H57="Employee",'Banking Instructions'!H57="Individual"),IF('Banking Instructions'!AC57="","",'Banking Instructions'!AC57),"")</f>
        <v/>
      </c>
      <c r="W57" s="342"/>
      <c r="X57" s="147"/>
      <c r="Y57" s="147"/>
      <c r="Z57" s="147"/>
      <c r="AA57" s="149"/>
      <c r="AB57" s="145" t="str">
        <f>IF(OR('Banking Instructions'!H57="Non Staff Traveller",'Banking Instructions'!H57="Employee",'Banking Instructions'!H57="Individual"),IF('Banking Instructions'!AI57="","",'Banking Instructions'!AI57),"")</f>
        <v/>
      </c>
      <c r="AC57" s="145" t="str">
        <f>IF(OR('Banking Instructions'!H57="Non Staff Traveller",'Banking Instructions'!H57="Employee",'Banking Instructions'!H57="Individual"),IF('Banking Instructions'!AJ57="","",'Banking Instructions'!AJ57),"")</f>
        <v/>
      </c>
      <c r="AD57" s="343" t="str">
        <f>IF(OR('Banking Instructions'!H57="Non Staff Traveller",'Banking Instructions'!H57="Employee",'Banking Instructions'!H57="Individual"),IF('Banking Instructions'!AK57="","",'Banking Instructions'!AK57),"")</f>
        <v/>
      </c>
      <c r="AE57" s="147"/>
      <c r="AF57" s="147" t="str">
        <f>IF(OR('Banking Instructions'!H57="Non Staff Traveller",'Banking Instructions'!H57="Employee",'Banking Instructions'!H57="Individual"),IF('Banking Instructions'!AM57="","",'Banking Instructions'!AM57),"")</f>
        <v/>
      </c>
      <c r="AG57" s="147" t="str">
        <f>IF(OR('Banking Instructions'!H57="Non Staff Traveller",'Banking Instructions'!H57="Employee",'Banking Instructions'!H57="Individual"),IF('Banking Instructions'!AN57="","",'Banking Instructions'!AN57),"")</f>
        <v/>
      </c>
      <c r="AH57" s="147"/>
      <c r="AI57" s="344" t="str">
        <f>IF(OR('Banking Instructions'!H57="Non Staff Traveller",'Banking Instructions'!H57="Employee",'Banking Instructions'!H57="Individual"),IF('Banking Instructions'!AP57="","",'Banking Instructions'!AP57),"")</f>
        <v/>
      </c>
      <c r="AJ57" s="150" t="str">
        <f>IF(OR('Banking Instructions'!H57="Non Staff Traveller",'Banking Instructions'!H57="Employee",'Banking Instructions'!H57="Individual"),IF('Banking Instructions'!AQ57="","",'Banking Instructions'!AQ57),"")</f>
        <v/>
      </c>
      <c r="AK57" s="151" t="str">
        <f>IF(OR('Banking Instructions'!H57="Non Staff Traveller",'Banking Instructions'!H57="Employee",'Banking Instructions'!H57="Individual"),IF('Banking Instructions'!AR57="","",'Banking Instructions'!AR57),"")</f>
        <v/>
      </c>
      <c r="AL57" s="344" t="str">
        <f>IF(OR('Banking Instructions'!H57="Non Staff Traveller",'Banking Instructions'!H57="Employee",'Banking Instructions'!H57="Individual"),IF('Banking Instructions'!AS57="","",'Banking Instructions'!AS57),"")</f>
        <v/>
      </c>
      <c r="AM57" s="152" t="str">
        <f>IF(OR('Banking Instructions'!H57="Non Staff Traveller",'Banking Instructions'!H57="Employee",'Banking Instructions'!H57="Individual"),IF('Banking Instructions'!AT57="","",'Banking Instructions'!AT57),"")</f>
        <v/>
      </c>
      <c r="AN57" s="152" t="str">
        <f>IF(OR('Banking Instructions'!H57="Non Staff Traveller",'Banking Instructions'!H57="Employee",'Banking Instructions'!H57="Individual"),IF('Banking Instructions'!AU57="","",'Banking Instructions'!AU57),"")</f>
        <v/>
      </c>
      <c r="AO57" s="136" t="str">
        <f>IF(OR('Banking Instructions'!H57="Non Staff Traveller",'Banking Instructions'!H57="Employee",'Banking Instructions'!H57="Individual"),IF('Banking Instructions'!AV57="","",'Banking Instructions'!AV57),"")</f>
        <v/>
      </c>
      <c r="AP57" s="210"/>
      <c r="AQ57" s="150" t="str">
        <f t="shared" si="2"/>
        <v/>
      </c>
      <c r="AR57" s="344"/>
      <c r="AS57" s="136" t="str">
        <f>IF(OR('Banking Instructions'!H57="Non Staff Traveller",'Banking Instructions'!H57="Employee",'Banking Instructions'!H57="Individual"),IF('Banking Instructions'!AZ57="","",'Banking Instructions'!AZ57),"")</f>
        <v/>
      </c>
      <c r="AT57" s="152" t="str">
        <f>IF(OR('Banking Instructions'!H57="Non Staff Traveller",'Banking Instructions'!H57="Employee",'Banking Instructions'!H57="Individual"),IF('Banking Instructions'!BA57="","",'Banking Instructions'!BA57),"")</f>
        <v/>
      </c>
      <c r="AU57" s="152" t="str">
        <f>IF(OR('Banking Instructions'!H57="Non Staff Traveller",'Banking Instructions'!H57="Employee",'Banking Instructions'!H57="Individual"),IF('Banking Instructions'!BB57="","",'Banking Instructions'!BB57),"")</f>
        <v/>
      </c>
      <c r="AV57" s="210"/>
      <c r="AW57" s="136" t="str">
        <f>IF(OR('Banking Instructions'!H57="Non Staff Traveller",'Banking Instructions'!H57="Employee",'Banking Instructions'!H57="Individual"),IF('Banking Instructions'!BD57="","",'Banking Instructions'!BD57),"")</f>
        <v/>
      </c>
      <c r="AX57" s="136" t="str">
        <f>IF(OR('Banking Instructions'!H57="Non Staff Traveller",'Banking Instructions'!H57="Employee",'Banking Instructions'!H57="Individual"),IF('Banking Instructions'!BE57="","",'Banking Instructions'!BE57),"")</f>
        <v/>
      </c>
      <c r="AY57" s="152" t="str">
        <f>IF(OR('Banking Instructions'!H57="Non Staff Traveller",'Banking Instructions'!H57="Employee",'Banking Instructions'!H57="Individual"),IF('Banking Instructions'!BF57="","",'Banking Instructions'!BF57),"")</f>
        <v/>
      </c>
      <c r="AZ57" s="152" t="str">
        <f>IF(OR('Banking Instructions'!H57="Non Staff Traveller",'Banking Instructions'!H57="Employee",'Banking Instructions'!H57="Individual"),IF('Banking Instructions'!BG57="","",'Banking Instructions'!BG57),"")</f>
        <v/>
      </c>
      <c r="BA57" s="152" t="str">
        <f>IF(OR('Banking Instructions'!H57="Non Staff Traveller",'Banking Instructions'!H57="Employee",'Banking Instructions'!H57="Individual"),IF('Banking Instructions'!BH57="","",'Banking Instructions'!BH57),"")</f>
        <v/>
      </c>
      <c r="BB57" s="152" t="str">
        <f>IF(OR('Banking Instructions'!H57="Non Staff Traveller",'Banking Instructions'!H57="Employee",'Banking Instructions'!H57="Individual"),IF('Banking Instructions'!BI57="","",'Banking Instructions'!BI57),"")</f>
        <v/>
      </c>
      <c r="BC57" s="152" t="str">
        <f>IF(OR('Banking Instructions'!H57="Non Staff Traveller",'Banking Instructions'!H57="Employee",'Banking Instructions'!H57="Individual"),IF('Banking Instructions'!BJ57="","",'Banking Instructions'!BJ57),"")</f>
        <v/>
      </c>
      <c r="BD57" s="136" t="str">
        <f>IF(OR('Banking Instructions'!H57="Non Staff Traveller",'Banking Instructions'!H57="Employee",'Banking Instructions'!H57="Individual"),IF('Banking Instructions'!BK57="","",'Banking Instructions'!BK57),"")</f>
        <v/>
      </c>
      <c r="BE57" s="152" t="str">
        <f>IF(OR('Banking Instructions'!H57="Non Staff Traveller",'Banking Instructions'!H57="Employee",'Banking Instructions'!H57="Individual"),IF('Banking Instructions'!BL57="","",'Banking Instructions'!BL57),"")</f>
        <v/>
      </c>
      <c r="BF57" s="136" t="str">
        <f>IF(OR('Banking Instructions'!H57="Non Staff Traveller",'Banking Instructions'!H57="Employee",'Banking Instructions'!H57="Individual"),IF('Banking Instructions'!BM57="","",'Banking Instructions'!BM57),"")</f>
        <v/>
      </c>
      <c r="BG57" s="136" t="str">
        <f>IF(OR('Banking Instructions'!H57="Non Staff Traveller",'Banking Instructions'!H57="Employee",'Banking Instructions'!H57="Individual"),IF('Banking Instructions'!BN57="","",'Banking Instructions'!BN57),"")</f>
        <v/>
      </c>
      <c r="BH57" s="136" t="str">
        <f>IF(OR('Banking Instructions'!H57="Non Staff Traveller",'Banking Instructions'!H57="Employee",'Banking Instructions'!H57="Individual"),IF('Banking Instructions'!BO57="","",'Banking Instructions'!BO57),"")</f>
        <v/>
      </c>
      <c r="BI57" s="136" t="str">
        <f>IF(OR('Banking Instructions'!H57="Non Staff Traveller",'Banking Instructions'!H57="Employee",'Banking Instructions'!H57="Individual"),IF('Banking Instructions'!BP57="","",'Banking Instructions'!BP57),"")</f>
        <v/>
      </c>
      <c r="BJ57" s="136" t="str">
        <f>IF(OR('Banking Instructions'!H57="Non Staff Traveller",'Banking Instructions'!H57="Employee",'Banking Instructions'!H57="Individual"),IF('Banking Instructions'!BQ57="","",'Banking Instructions'!BQ57),"")</f>
        <v/>
      </c>
      <c r="BK57" s="136" t="str">
        <f>IF(OR('Banking Instructions'!H57="Non Staff Traveller",'Banking Instructions'!H57="Employee",'Banking Instructions'!H57="Individual"),IF('Banking Instructions'!BR57="","",'Banking Instructions'!BR57),"")</f>
        <v/>
      </c>
      <c r="BL57" s="136" t="str">
        <f>IF(OR('Banking Instructions'!H57="Non Staff Traveller",'Banking Instructions'!H57="Employee",'Banking Instructions'!H57="Individual"),IF('Banking Instructions'!BS57="","",'Banking Instructions'!BS57),"")</f>
        <v/>
      </c>
      <c r="BM57" s="136" t="str">
        <f>IF(OR('Banking Instructions'!H57="Non Staff Traveller",'Banking Instructions'!H57="Employee",'Banking Instructions'!H57="Individual"),IF('Banking Instructions'!BT57="","",'Banking Instructions'!BT57),"")</f>
        <v/>
      </c>
      <c r="BN57" s="136"/>
      <c r="BO57" s="210"/>
      <c r="BP57" s="153"/>
      <c r="BQ57" s="153"/>
      <c r="BR57" s="136"/>
      <c r="BS57" s="136"/>
      <c r="BT57" s="136"/>
      <c r="BU57" s="136"/>
      <c r="BV57" s="136" t="str">
        <f t="shared" si="0"/>
        <v/>
      </c>
      <c r="BW57" s="136" t="str">
        <f t="shared" si="1"/>
        <v/>
      </c>
      <c r="BX57" s="210"/>
      <c r="BY57" s="136" t="str">
        <f>IF(OR('Banking Instructions'!H57="Non Staff Traveller",'Banking Instructions'!H57="Employee",'Banking Instructions'!H57="Individual"),IF('Banking Instructions'!CF57="","",'Banking Instructions'!CF57),"")</f>
        <v/>
      </c>
      <c r="BZ57" s="136" t="str">
        <f>IF(OR('Banking Instructions'!H57="Non Staff Traveller",'Banking Instructions'!H57="Employee",'Banking Instructions'!H57="Individual"),IF('Banking Instructions'!CG57="","",'Banking Instructions'!CG57),"")</f>
        <v/>
      </c>
      <c r="CA57" s="136"/>
    </row>
    <row r="58" spans="1:79" s="256" customFormat="1" x14ac:dyDescent="0.2">
      <c r="A58" s="317"/>
      <c r="B58" s="317"/>
      <c r="C58" s="317"/>
      <c r="D58" s="317"/>
      <c r="E58" s="317"/>
      <c r="F58" s="155"/>
      <c r="G58" s="141" t="str">
        <f>IF(OR('Banking Instructions'!H58="Non Staff Traveller",'Banking Instructions'!H58="Employee",'Banking Instructions'!H58="Individual"),'Banking Instructions'!H58,"")</f>
        <v/>
      </c>
      <c r="H58" s="141"/>
      <c r="I58" s="142" t="str">
        <f>IF(OR('Banking Instructions'!H58="Non Staff Traveller",'Banking Instructions'!H58="Employee",'Banking Instructions'!H58="Individual"),IF('Banking Instructions'!J58="","",'Banking Instructions'!J58),"")</f>
        <v/>
      </c>
      <c r="J58" s="143" t="str">
        <f>IF(OR('Banking Instructions'!H58="Non Staff Traveller",'Banking Instructions'!H58="Employee",'Banking Instructions'!H58="Individual"),IF('Banking Instructions'!K58="","",'Banking Instructions'!K58),"")</f>
        <v/>
      </c>
      <c r="K58" s="142" t="str">
        <f>IF(OR('Banking Instructions'!H58="Non Staff Traveller",'Banking Instructions'!H58="Employee",'Banking Instructions'!H58="Individual"),IF('Banking Instructions'!L58="","",'Banking Instructions'!L58),"")</f>
        <v/>
      </c>
      <c r="L58" s="143" t="str">
        <f>IF(OR('Banking Instructions'!H58="Non Staff Traveller",'Banking Instructions'!H58="Employee",'Banking Instructions'!H58="Individual"),IF('Banking Instructions'!Q58="","",'Banking Instructions'!Q58),"")</f>
        <v/>
      </c>
      <c r="M58" s="341"/>
      <c r="N58" s="145" t="str">
        <f>IF(OR('Banking Instructions'!H58="Non Staff Traveller",'Banking Instructions'!H58="Employee",'Banking Instructions'!H58="Individual"),IF('Banking Instructions'!U58="","",'Banking Instructions'!U58),"")</f>
        <v/>
      </c>
      <c r="O58" s="149"/>
      <c r="P58" s="149"/>
      <c r="Q58" s="129" t="str">
        <f>IF(OR('Banking Instructions'!H58="Non Staff Traveller",'Banking Instructions'!H58="Employee",'Banking Instructions'!H58="Individual"),IF('Banking Instructions'!X58="","",'Banking Instructions'!X58),"")</f>
        <v/>
      </c>
      <c r="R58" s="411"/>
      <c r="S58" s="411"/>
      <c r="T58" s="147" t="str">
        <f>IF(OR('Banking Instructions'!H58="Non Staff Traveller",'Banking Instructions'!H58="Employee",'Banking Instructions'!H58="Individual"),IF('Banking Instructions'!AA58="","",'Banking Instructions'!AA58),"")</f>
        <v/>
      </c>
      <c r="U58" s="147" t="str">
        <f>IF(OR('Banking Instructions'!H58="Non Staff Traveller",'Banking Instructions'!H58="Employee",'Banking Instructions'!H58="Individual"),IF('Banking Instructions'!AB58="","",'Banking Instructions'!AB58),"")</f>
        <v/>
      </c>
      <c r="V58" s="143" t="str">
        <f>IF(OR('Banking Instructions'!H58="Non Staff Traveller",'Banking Instructions'!H58="Employee",'Banking Instructions'!H58="Individual"),IF('Banking Instructions'!AC58="","",'Banking Instructions'!AC58),"")</f>
        <v/>
      </c>
      <c r="W58" s="342"/>
      <c r="X58" s="147"/>
      <c r="Y58" s="147"/>
      <c r="Z58" s="147"/>
      <c r="AA58" s="149"/>
      <c r="AB58" s="145" t="str">
        <f>IF(OR('Banking Instructions'!H58="Non Staff Traveller",'Banking Instructions'!H58="Employee",'Banking Instructions'!H58="Individual"),IF('Banking Instructions'!AI58="","",'Banking Instructions'!AI58),"")</f>
        <v/>
      </c>
      <c r="AC58" s="145" t="str">
        <f>IF(OR('Banking Instructions'!H58="Non Staff Traveller",'Banking Instructions'!H58="Employee",'Banking Instructions'!H58="Individual"),IF('Banking Instructions'!AJ58="","",'Banking Instructions'!AJ58),"")</f>
        <v/>
      </c>
      <c r="AD58" s="343" t="str">
        <f>IF(OR('Banking Instructions'!H58="Non Staff Traveller",'Banking Instructions'!H58="Employee",'Banking Instructions'!H58="Individual"),IF('Banking Instructions'!AK58="","",'Banking Instructions'!AK58),"")</f>
        <v/>
      </c>
      <c r="AE58" s="147"/>
      <c r="AF58" s="147" t="str">
        <f>IF(OR('Banking Instructions'!H58="Non Staff Traveller",'Banking Instructions'!H58="Employee",'Banking Instructions'!H58="Individual"),IF('Banking Instructions'!AM58="","",'Banking Instructions'!AM58),"")</f>
        <v/>
      </c>
      <c r="AG58" s="147" t="str">
        <f>IF(OR('Banking Instructions'!H58="Non Staff Traveller",'Banking Instructions'!H58="Employee",'Banking Instructions'!H58="Individual"),IF('Banking Instructions'!AN58="","",'Banking Instructions'!AN58),"")</f>
        <v/>
      </c>
      <c r="AH58" s="147"/>
      <c r="AI58" s="344" t="str">
        <f>IF(OR('Banking Instructions'!H58="Non Staff Traveller",'Banking Instructions'!H58="Employee",'Banking Instructions'!H58="Individual"),IF('Banking Instructions'!AP58="","",'Banking Instructions'!AP58),"")</f>
        <v/>
      </c>
      <c r="AJ58" s="150" t="str">
        <f>IF(OR('Banking Instructions'!H58="Non Staff Traveller",'Banking Instructions'!H58="Employee",'Banking Instructions'!H58="Individual"),IF('Banking Instructions'!AQ58="","",'Banking Instructions'!AQ58),"")</f>
        <v/>
      </c>
      <c r="AK58" s="151" t="str">
        <f>IF(OR('Banking Instructions'!H58="Non Staff Traveller",'Banking Instructions'!H58="Employee",'Banking Instructions'!H58="Individual"),IF('Banking Instructions'!AR58="","",'Banking Instructions'!AR58),"")</f>
        <v/>
      </c>
      <c r="AL58" s="344" t="str">
        <f>IF(OR('Banking Instructions'!H58="Non Staff Traveller",'Banking Instructions'!H58="Employee",'Banking Instructions'!H58="Individual"),IF('Banking Instructions'!AS58="","",'Banking Instructions'!AS58),"")</f>
        <v/>
      </c>
      <c r="AM58" s="152" t="str">
        <f>IF(OR('Banking Instructions'!H58="Non Staff Traveller",'Banking Instructions'!H58="Employee",'Banking Instructions'!H58="Individual"),IF('Banking Instructions'!AT58="","",'Banking Instructions'!AT58),"")</f>
        <v/>
      </c>
      <c r="AN58" s="152" t="str">
        <f>IF(OR('Banking Instructions'!H58="Non Staff Traveller",'Banking Instructions'!H58="Employee",'Banking Instructions'!H58="Individual"),IF('Banking Instructions'!AU58="","",'Banking Instructions'!AU58),"")</f>
        <v/>
      </c>
      <c r="AO58" s="136" t="str">
        <f>IF(OR('Banking Instructions'!H58="Non Staff Traveller",'Banking Instructions'!H58="Employee",'Banking Instructions'!H58="Individual"),IF('Banking Instructions'!AV58="","",'Banking Instructions'!AV58),"")</f>
        <v/>
      </c>
      <c r="AP58" s="210"/>
      <c r="AQ58" s="150" t="str">
        <f t="shared" si="2"/>
        <v/>
      </c>
      <c r="AR58" s="344"/>
      <c r="AS58" s="136" t="str">
        <f>IF(OR('Banking Instructions'!H58="Non Staff Traveller",'Banking Instructions'!H58="Employee",'Banking Instructions'!H58="Individual"),IF('Banking Instructions'!AZ58="","",'Banking Instructions'!AZ58),"")</f>
        <v/>
      </c>
      <c r="AT58" s="152" t="str">
        <f>IF(OR('Banking Instructions'!H58="Non Staff Traveller",'Banking Instructions'!H58="Employee",'Banking Instructions'!H58="Individual"),IF('Banking Instructions'!BA58="","",'Banking Instructions'!BA58),"")</f>
        <v/>
      </c>
      <c r="AU58" s="152" t="str">
        <f>IF(OR('Banking Instructions'!H58="Non Staff Traveller",'Banking Instructions'!H58="Employee",'Banking Instructions'!H58="Individual"),IF('Banking Instructions'!BB58="","",'Banking Instructions'!BB58),"")</f>
        <v/>
      </c>
      <c r="AV58" s="210"/>
      <c r="AW58" s="136" t="str">
        <f>IF(OR('Banking Instructions'!H58="Non Staff Traveller",'Banking Instructions'!H58="Employee",'Banking Instructions'!H58="Individual"),IF('Banking Instructions'!BD58="","",'Banking Instructions'!BD58),"")</f>
        <v/>
      </c>
      <c r="AX58" s="136" t="str">
        <f>IF(OR('Banking Instructions'!H58="Non Staff Traveller",'Banking Instructions'!H58="Employee",'Banking Instructions'!H58="Individual"),IF('Banking Instructions'!BE58="","",'Banking Instructions'!BE58),"")</f>
        <v/>
      </c>
      <c r="AY58" s="152" t="str">
        <f>IF(OR('Banking Instructions'!H58="Non Staff Traveller",'Banking Instructions'!H58="Employee",'Banking Instructions'!H58="Individual"),IF('Banking Instructions'!BF58="","",'Banking Instructions'!BF58),"")</f>
        <v/>
      </c>
      <c r="AZ58" s="152" t="str">
        <f>IF(OR('Banking Instructions'!H58="Non Staff Traveller",'Banking Instructions'!H58="Employee",'Banking Instructions'!H58="Individual"),IF('Banking Instructions'!BG58="","",'Banking Instructions'!BG58),"")</f>
        <v/>
      </c>
      <c r="BA58" s="152" t="str">
        <f>IF(OR('Banking Instructions'!H58="Non Staff Traveller",'Banking Instructions'!H58="Employee",'Banking Instructions'!H58="Individual"),IF('Banking Instructions'!BH58="","",'Banking Instructions'!BH58),"")</f>
        <v/>
      </c>
      <c r="BB58" s="152" t="str">
        <f>IF(OR('Banking Instructions'!H58="Non Staff Traveller",'Banking Instructions'!H58="Employee",'Banking Instructions'!H58="Individual"),IF('Banking Instructions'!BI58="","",'Banking Instructions'!BI58),"")</f>
        <v/>
      </c>
      <c r="BC58" s="152" t="str">
        <f>IF(OR('Banking Instructions'!H58="Non Staff Traveller",'Banking Instructions'!H58="Employee",'Banking Instructions'!H58="Individual"),IF('Banking Instructions'!BJ58="","",'Banking Instructions'!BJ58),"")</f>
        <v/>
      </c>
      <c r="BD58" s="136" t="str">
        <f>IF(OR('Banking Instructions'!H58="Non Staff Traveller",'Banking Instructions'!H58="Employee",'Banking Instructions'!H58="Individual"),IF('Banking Instructions'!BK58="","",'Banking Instructions'!BK58),"")</f>
        <v/>
      </c>
      <c r="BE58" s="152" t="str">
        <f>IF(OR('Banking Instructions'!H58="Non Staff Traveller",'Banking Instructions'!H58="Employee",'Banking Instructions'!H58="Individual"),IF('Banking Instructions'!BL58="","",'Banking Instructions'!BL58),"")</f>
        <v/>
      </c>
      <c r="BF58" s="136" t="str">
        <f>IF(OR('Banking Instructions'!H58="Non Staff Traveller",'Banking Instructions'!H58="Employee",'Banking Instructions'!H58="Individual"),IF('Banking Instructions'!BM58="","",'Banking Instructions'!BM58),"")</f>
        <v/>
      </c>
      <c r="BG58" s="136" t="str">
        <f>IF(OR('Banking Instructions'!H58="Non Staff Traveller",'Banking Instructions'!H58="Employee",'Banking Instructions'!H58="Individual"),IF('Banking Instructions'!BN58="","",'Banking Instructions'!BN58),"")</f>
        <v/>
      </c>
      <c r="BH58" s="136" t="str">
        <f>IF(OR('Banking Instructions'!H58="Non Staff Traveller",'Banking Instructions'!H58="Employee",'Banking Instructions'!H58="Individual"),IF('Banking Instructions'!BO58="","",'Banking Instructions'!BO58),"")</f>
        <v/>
      </c>
      <c r="BI58" s="136" t="str">
        <f>IF(OR('Banking Instructions'!H58="Non Staff Traveller",'Banking Instructions'!H58="Employee",'Banking Instructions'!H58="Individual"),IF('Banking Instructions'!BP58="","",'Banking Instructions'!BP58),"")</f>
        <v/>
      </c>
      <c r="BJ58" s="136" t="str">
        <f>IF(OR('Banking Instructions'!H58="Non Staff Traveller",'Banking Instructions'!H58="Employee",'Banking Instructions'!H58="Individual"),IF('Banking Instructions'!BQ58="","",'Banking Instructions'!BQ58),"")</f>
        <v/>
      </c>
      <c r="BK58" s="136" t="str">
        <f>IF(OR('Banking Instructions'!H58="Non Staff Traveller",'Banking Instructions'!H58="Employee",'Banking Instructions'!H58="Individual"),IF('Banking Instructions'!BR58="","",'Banking Instructions'!BR58),"")</f>
        <v/>
      </c>
      <c r="BL58" s="136" t="str">
        <f>IF(OR('Banking Instructions'!H58="Non Staff Traveller",'Banking Instructions'!H58="Employee",'Banking Instructions'!H58="Individual"),IF('Banking Instructions'!BS58="","",'Banking Instructions'!BS58),"")</f>
        <v/>
      </c>
      <c r="BM58" s="136" t="str">
        <f>IF(OR('Banking Instructions'!H58="Non Staff Traveller",'Banking Instructions'!H58="Employee",'Banking Instructions'!H58="Individual"),IF('Banking Instructions'!BT58="","",'Banking Instructions'!BT58),"")</f>
        <v/>
      </c>
      <c r="BN58" s="136"/>
      <c r="BO58" s="210"/>
      <c r="BP58" s="153"/>
      <c r="BQ58" s="153"/>
      <c r="BR58" s="136"/>
      <c r="BS58" s="136"/>
      <c r="BT58" s="136"/>
      <c r="BU58" s="136"/>
      <c r="BV58" s="136" t="str">
        <f t="shared" si="0"/>
        <v/>
      </c>
      <c r="BW58" s="136" t="str">
        <f t="shared" si="1"/>
        <v/>
      </c>
      <c r="BX58" s="210"/>
      <c r="BY58" s="136" t="str">
        <f>IF(OR('Banking Instructions'!H58="Non Staff Traveller",'Banking Instructions'!H58="Employee",'Banking Instructions'!H58="Individual"),IF('Banking Instructions'!CF58="","",'Banking Instructions'!CF58),"")</f>
        <v/>
      </c>
      <c r="BZ58" s="136" t="str">
        <f>IF(OR('Banking Instructions'!H58="Non Staff Traveller",'Banking Instructions'!H58="Employee",'Banking Instructions'!H58="Individual"),IF('Banking Instructions'!CG58="","",'Banking Instructions'!CG58),"")</f>
        <v/>
      </c>
      <c r="CA58" s="136"/>
    </row>
    <row r="59" spans="1:79" s="256" customFormat="1" x14ac:dyDescent="0.2">
      <c r="A59" s="317"/>
      <c r="B59" s="317"/>
      <c r="C59" s="317"/>
      <c r="D59" s="317"/>
      <c r="E59" s="317"/>
      <c r="F59" s="155"/>
      <c r="G59" s="141" t="str">
        <f>IF(OR('Banking Instructions'!H59="Non Staff Traveller",'Banking Instructions'!H59="Employee",'Banking Instructions'!H59="Individual"),'Banking Instructions'!H59,"")</f>
        <v/>
      </c>
      <c r="H59" s="141"/>
      <c r="I59" s="142" t="str">
        <f>IF(OR('Banking Instructions'!H59="Non Staff Traveller",'Banking Instructions'!H59="Employee",'Banking Instructions'!H59="Individual"),IF('Banking Instructions'!J59="","",'Banking Instructions'!J59),"")</f>
        <v/>
      </c>
      <c r="J59" s="143" t="str">
        <f>IF(OR('Banking Instructions'!H59="Non Staff Traveller",'Banking Instructions'!H59="Employee",'Banking Instructions'!H59="Individual"),IF('Banking Instructions'!K59="","",'Banking Instructions'!K59),"")</f>
        <v/>
      </c>
      <c r="K59" s="142" t="str">
        <f>IF(OR('Banking Instructions'!H59="Non Staff Traveller",'Banking Instructions'!H59="Employee",'Banking Instructions'!H59="Individual"),IF('Banking Instructions'!L59="","",'Banking Instructions'!L59),"")</f>
        <v/>
      </c>
      <c r="L59" s="143" t="str">
        <f>IF(OR('Banking Instructions'!H59="Non Staff Traveller",'Banking Instructions'!H59="Employee",'Banking Instructions'!H59="Individual"),IF('Banking Instructions'!Q59="","",'Banking Instructions'!Q59),"")</f>
        <v/>
      </c>
      <c r="M59" s="341"/>
      <c r="N59" s="145" t="str">
        <f>IF(OR('Banking Instructions'!H59="Non Staff Traveller",'Banking Instructions'!H59="Employee",'Banking Instructions'!H59="Individual"),IF('Banking Instructions'!U59="","",'Banking Instructions'!U59),"")</f>
        <v/>
      </c>
      <c r="O59" s="149"/>
      <c r="P59" s="149"/>
      <c r="Q59" s="129" t="str">
        <f>IF(OR('Banking Instructions'!H59="Non Staff Traveller",'Banking Instructions'!H59="Employee",'Banking Instructions'!H59="Individual"),IF('Banking Instructions'!X59="","",'Banking Instructions'!X59),"")</f>
        <v/>
      </c>
      <c r="R59" s="411"/>
      <c r="S59" s="411"/>
      <c r="T59" s="147" t="str">
        <f>IF(OR('Banking Instructions'!H59="Non Staff Traveller",'Banking Instructions'!H59="Employee",'Banking Instructions'!H59="Individual"),IF('Banking Instructions'!AA59="","",'Banking Instructions'!AA59),"")</f>
        <v/>
      </c>
      <c r="U59" s="147" t="str">
        <f>IF(OR('Banking Instructions'!H59="Non Staff Traveller",'Banking Instructions'!H59="Employee",'Banking Instructions'!H59="Individual"),IF('Banking Instructions'!AB59="","",'Banking Instructions'!AB59),"")</f>
        <v/>
      </c>
      <c r="V59" s="143" t="str">
        <f>IF(OR('Banking Instructions'!H59="Non Staff Traveller",'Banking Instructions'!H59="Employee",'Banking Instructions'!H59="Individual"),IF('Banking Instructions'!AC59="","",'Banking Instructions'!AC59),"")</f>
        <v/>
      </c>
      <c r="W59" s="342"/>
      <c r="X59" s="147"/>
      <c r="Y59" s="147"/>
      <c r="Z59" s="147"/>
      <c r="AA59" s="149"/>
      <c r="AB59" s="145" t="str">
        <f>IF(OR('Banking Instructions'!H59="Non Staff Traveller",'Banking Instructions'!H59="Employee",'Banking Instructions'!H59="Individual"),IF('Banking Instructions'!AI59="","",'Banking Instructions'!AI59),"")</f>
        <v/>
      </c>
      <c r="AC59" s="145" t="str">
        <f>IF(OR('Banking Instructions'!H59="Non Staff Traveller",'Banking Instructions'!H59="Employee",'Banking Instructions'!H59="Individual"),IF('Banking Instructions'!AJ59="","",'Banking Instructions'!AJ59),"")</f>
        <v/>
      </c>
      <c r="AD59" s="343" t="str">
        <f>IF(OR('Banking Instructions'!H59="Non Staff Traveller",'Banking Instructions'!H59="Employee",'Banking Instructions'!H59="Individual"),IF('Banking Instructions'!AK59="","",'Banking Instructions'!AK59),"")</f>
        <v/>
      </c>
      <c r="AE59" s="147"/>
      <c r="AF59" s="147" t="str">
        <f>IF(OR('Banking Instructions'!H59="Non Staff Traveller",'Banking Instructions'!H59="Employee",'Banking Instructions'!H59="Individual"),IF('Banking Instructions'!AM59="","",'Banking Instructions'!AM59),"")</f>
        <v/>
      </c>
      <c r="AG59" s="147" t="str">
        <f>IF(OR('Banking Instructions'!H59="Non Staff Traveller",'Banking Instructions'!H59="Employee",'Banking Instructions'!H59="Individual"),IF('Banking Instructions'!AN59="","",'Banking Instructions'!AN59),"")</f>
        <v/>
      </c>
      <c r="AH59" s="147"/>
      <c r="AI59" s="344" t="str">
        <f>IF(OR('Banking Instructions'!H59="Non Staff Traveller",'Banking Instructions'!H59="Employee",'Banking Instructions'!H59="Individual"),IF('Banking Instructions'!AP59="","",'Banking Instructions'!AP59),"")</f>
        <v/>
      </c>
      <c r="AJ59" s="150" t="str">
        <f>IF(OR('Banking Instructions'!H59="Non Staff Traveller",'Banking Instructions'!H59="Employee",'Banking Instructions'!H59="Individual"),IF('Banking Instructions'!AQ59="","",'Banking Instructions'!AQ59),"")</f>
        <v/>
      </c>
      <c r="AK59" s="151" t="str">
        <f>IF(OR('Banking Instructions'!H59="Non Staff Traveller",'Banking Instructions'!H59="Employee",'Banking Instructions'!H59="Individual"),IF('Banking Instructions'!AR59="","",'Banking Instructions'!AR59),"")</f>
        <v/>
      </c>
      <c r="AL59" s="344" t="str">
        <f>IF(OR('Banking Instructions'!H59="Non Staff Traveller",'Banking Instructions'!H59="Employee",'Banking Instructions'!H59="Individual"),IF('Banking Instructions'!AS59="","",'Banking Instructions'!AS59),"")</f>
        <v/>
      </c>
      <c r="AM59" s="152" t="str">
        <f>IF(OR('Banking Instructions'!H59="Non Staff Traveller",'Banking Instructions'!H59="Employee",'Banking Instructions'!H59="Individual"),IF('Banking Instructions'!AT59="","",'Banking Instructions'!AT59),"")</f>
        <v/>
      </c>
      <c r="AN59" s="152" t="str">
        <f>IF(OR('Banking Instructions'!H59="Non Staff Traveller",'Banking Instructions'!H59="Employee",'Banking Instructions'!H59="Individual"),IF('Banking Instructions'!AU59="","",'Banking Instructions'!AU59),"")</f>
        <v/>
      </c>
      <c r="AO59" s="136" t="str">
        <f>IF(OR('Banking Instructions'!H59="Non Staff Traveller",'Banking Instructions'!H59="Employee",'Banking Instructions'!H59="Individual"),IF('Banking Instructions'!AV59="","",'Banking Instructions'!AV59),"")</f>
        <v/>
      </c>
      <c r="AP59" s="210"/>
      <c r="AQ59" s="150" t="str">
        <f t="shared" si="2"/>
        <v/>
      </c>
      <c r="AR59" s="344"/>
      <c r="AS59" s="136" t="str">
        <f>IF(OR('Banking Instructions'!H59="Non Staff Traveller",'Banking Instructions'!H59="Employee",'Banking Instructions'!H59="Individual"),IF('Banking Instructions'!AZ59="","",'Banking Instructions'!AZ59),"")</f>
        <v/>
      </c>
      <c r="AT59" s="152" t="str">
        <f>IF(OR('Banking Instructions'!H59="Non Staff Traveller",'Banking Instructions'!H59="Employee",'Banking Instructions'!H59="Individual"),IF('Banking Instructions'!BA59="","",'Banking Instructions'!BA59),"")</f>
        <v/>
      </c>
      <c r="AU59" s="152" t="str">
        <f>IF(OR('Banking Instructions'!H59="Non Staff Traveller",'Banking Instructions'!H59="Employee",'Banking Instructions'!H59="Individual"),IF('Banking Instructions'!BB59="","",'Banking Instructions'!BB59),"")</f>
        <v/>
      </c>
      <c r="AV59" s="210"/>
      <c r="AW59" s="136" t="str">
        <f>IF(OR('Banking Instructions'!H59="Non Staff Traveller",'Banking Instructions'!H59="Employee",'Banking Instructions'!H59="Individual"),IF('Banking Instructions'!BD59="","",'Banking Instructions'!BD59),"")</f>
        <v/>
      </c>
      <c r="AX59" s="136" t="str">
        <f>IF(OR('Banking Instructions'!H59="Non Staff Traveller",'Banking Instructions'!H59="Employee",'Banking Instructions'!H59="Individual"),IF('Banking Instructions'!BE59="","",'Banking Instructions'!BE59),"")</f>
        <v/>
      </c>
      <c r="AY59" s="152" t="str">
        <f>IF(OR('Banking Instructions'!H59="Non Staff Traveller",'Banking Instructions'!H59="Employee",'Banking Instructions'!H59="Individual"),IF('Banking Instructions'!BF59="","",'Banking Instructions'!BF59),"")</f>
        <v/>
      </c>
      <c r="AZ59" s="152" t="str">
        <f>IF(OR('Banking Instructions'!H59="Non Staff Traveller",'Banking Instructions'!H59="Employee",'Banking Instructions'!H59="Individual"),IF('Banking Instructions'!BG59="","",'Banking Instructions'!BG59),"")</f>
        <v/>
      </c>
      <c r="BA59" s="152" t="str">
        <f>IF(OR('Banking Instructions'!H59="Non Staff Traveller",'Banking Instructions'!H59="Employee",'Banking Instructions'!H59="Individual"),IF('Banking Instructions'!BH59="","",'Banking Instructions'!BH59),"")</f>
        <v/>
      </c>
      <c r="BB59" s="152" t="str">
        <f>IF(OR('Banking Instructions'!H59="Non Staff Traveller",'Banking Instructions'!H59="Employee",'Banking Instructions'!H59="Individual"),IF('Banking Instructions'!BI59="","",'Banking Instructions'!BI59),"")</f>
        <v/>
      </c>
      <c r="BC59" s="152" t="str">
        <f>IF(OR('Banking Instructions'!H59="Non Staff Traveller",'Banking Instructions'!H59="Employee",'Banking Instructions'!H59="Individual"),IF('Banking Instructions'!BJ59="","",'Banking Instructions'!BJ59),"")</f>
        <v/>
      </c>
      <c r="BD59" s="136" t="str">
        <f>IF(OR('Banking Instructions'!H59="Non Staff Traveller",'Banking Instructions'!H59="Employee",'Banking Instructions'!H59="Individual"),IF('Banking Instructions'!BK59="","",'Banking Instructions'!BK59),"")</f>
        <v/>
      </c>
      <c r="BE59" s="152" t="str">
        <f>IF(OR('Banking Instructions'!H59="Non Staff Traveller",'Banking Instructions'!H59="Employee",'Banking Instructions'!H59="Individual"),IF('Banking Instructions'!BL59="","",'Banking Instructions'!BL59),"")</f>
        <v/>
      </c>
      <c r="BF59" s="136" t="str">
        <f>IF(OR('Banking Instructions'!H59="Non Staff Traveller",'Banking Instructions'!H59="Employee",'Banking Instructions'!H59="Individual"),IF('Banking Instructions'!BM59="","",'Banking Instructions'!BM59),"")</f>
        <v/>
      </c>
      <c r="BG59" s="136" t="str">
        <f>IF(OR('Banking Instructions'!H59="Non Staff Traveller",'Banking Instructions'!H59="Employee",'Banking Instructions'!H59="Individual"),IF('Banking Instructions'!BN59="","",'Banking Instructions'!BN59),"")</f>
        <v/>
      </c>
      <c r="BH59" s="136" t="str">
        <f>IF(OR('Banking Instructions'!H59="Non Staff Traveller",'Banking Instructions'!H59="Employee",'Banking Instructions'!H59="Individual"),IF('Banking Instructions'!BO59="","",'Banking Instructions'!BO59),"")</f>
        <v/>
      </c>
      <c r="BI59" s="136" t="str">
        <f>IF(OR('Banking Instructions'!H59="Non Staff Traveller",'Banking Instructions'!H59="Employee",'Banking Instructions'!H59="Individual"),IF('Banking Instructions'!BP59="","",'Banking Instructions'!BP59),"")</f>
        <v/>
      </c>
      <c r="BJ59" s="136" t="str">
        <f>IF(OR('Banking Instructions'!H59="Non Staff Traveller",'Banking Instructions'!H59="Employee",'Banking Instructions'!H59="Individual"),IF('Banking Instructions'!BQ59="","",'Banking Instructions'!BQ59),"")</f>
        <v/>
      </c>
      <c r="BK59" s="136" t="str">
        <f>IF(OR('Banking Instructions'!H59="Non Staff Traveller",'Banking Instructions'!H59="Employee",'Banking Instructions'!H59="Individual"),IF('Banking Instructions'!BR59="","",'Banking Instructions'!BR59),"")</f>
        <v/>
      </c>
      <c r="BL59" s="136" t="str">
        <f>IF(OR('Banking Instructions'!H59="Non Staff Traveller",'Banking Instructions'!H59="Employee",'Banking Instructions'!H59="Individual"),IF('Banking Instructions'!BS59="","",'Banking Instructions'!BS59),"")</f>
        <v/>
      </c>
      <c r="BM59" s="136" t="str">
        <f>IF(OR('Banking Instructions'!H59="Non Staff Traveller",'Banking Instructions'!H59="Employee",'Banking Instructions'!H59="Individual"),IF('Banking Instructions'!BT59="","",'Banking Instructions'!BT59),"")</f>
        <v/>
      </c>
      <c r="BN59" s="136"/>
      <c r="BO59" s="210"/>
      <c r="BP59" s="153"/>
      <c r="BQ59" s="153"/>
      <c r="BR59" s="136"/>
      <c r="BS59" s="136"/>
      <c r="BT59" s="136"/>
      <c r="BU59" s="136"/>
      <c r="BV59" s="136" t="str">
        <f t="shared" si="0"/>
        <v/>
      </c>
      <c r="BW59" s="136" t="str">
        <f t="shared" si="1"/>
        <v/>
      </c>
      <c r="BX59" s="210"/>
      <c r="BY59" s="136" t="str">
        <f>IF(OR('Banking Instructions'!H59="Non Staff Traveller",'Banking Instructions'!H59="Employee",'Banking Instructions'!H59="Individual"),IF('Banking Instructions'!CF59="","",'Banking Instructions'!CF59),"")</f>
        <v/>
      </c>
      <c r="BZ59" s="136" t="str">
        <f>IF(OR('Banking Instructions'!H59="Non Staff Traveller",'Banking Instructions'!H59="Employee",'Banking Instructions'!H59="Individual"),IF('Banking Instructions'!CG59="","",'Banking Instructions'!CG59),"")</f>
        <v/>
      </c>
      <c r="CA59" s="136"/>
    </row>
    <row r="60" spans="1:79" s="256" customFormat="1" x14ac:dyDescent="0.2">
      <c r="A60" s="317"/>
      <c r="B60" s="317"/>
      <c r="C60" s="317"/>
      <c r="D60" s="317"/>
      <c r="E60" s="317"/>
      <c r="F60" s="155"/>
      <c r="G60" s="141" t="str">
        <f>IF(OR('Banking Instructions'!H60="Non Staff Traveller",'Banking Instructions'!H60="Employee",'Banking Instructions'!H60="Individual"),'Banking Instructions'!H60,"")</f>
        <v/>
      </c>
      <c r="H60" s="141"/>
      <c r="I60" s="142" t="str">
        <f>IF(OR('Banking Instructions'!H60="Non Staff Traveller",'Banking Instructions'!H60="Employee",'Banking Instructions'!H60="Individual"),IF('Banking Instructions'!J60="","",'Banking Instructions'!J60),"")</f>
        <v/>
      </c>
      <c r="J60" s="143" t="str">
        <f>IF(OR('Banking Instructions'!H60="Non Staff Traveller",'Banking Instructions'!H60="Employee",'Banking Instructions'!H60="Individual"),IF('Banking Instructions'!K60="","",'Banking Instructions'!K60),"")</f>
        <v/>
      </c>
      <c r="K60" s="142" t="str">
        <f>IF(OR('Banking Instructions'!H60="Non Staff Traveller",'Banking Instructions'!H60="Employee",'Banking Instructions'!H60="Individual"),IF('Banking Instructions'!L60="","",'Banking Instructions'!L60),"")</f>
        <v/>
      </c>
      <c r="L60" s="143" t="str">
        <f>IF(OR('Banking Instructions'!H60="Non Staff Traveller",'Banking Instructions'!H60="Employee",'Banking Instructions'!H60="Individual"),IF('Banking Instructions'!Q60="","",'Banking Instructions'!Q60),"")</f>
        <v/>
      </c>
      <c r="M60" s="341"/>
      <c r="N60" s="145" t="str">
        <f>IF(OR('Banking Instructions'!H60="Non Staff Traveller",'Banking Instructions'!H60="Employee",'Banking Instructions'!H60="Individual"),IF('Banking Instructions'!U60="","",'Banking Instructions'!U60),"")</f>
        <v/>
      </c>
      <c r="O60" s="149"/>
      <c r="P60" s="149"/>
      <c r="Q60" s="129" t="str">
        <f>IF(OR('Banking Instructions'!H60="Non Staff Traveller",'Banking Instructions'!H60="Employee",'Banking Instructions'!H60="Individual"),IF('Banking Instructions'!X60="","",'Banking Instructions'!X60),"")</f>
        <v/>
      </c>
      <c r="R60" s="411"/>
      <c r="S60" s="411"/>
      <c r="T60" s="147" t="str">
        <f>IF(OR('Banking Instructions'!H60="Non Staff Traveller",'Banking Instructions'!H60="Employee",'Banking Instructions'!H60="Individual"),IF('Banking Instructions'!AA60="","",'Banking Instructions'!AA60),"")</f>
        <v/>
      </c>
      <c r="U60" s="147" t="str">
        <f>IF(OR('Banking Instructions'!H60="Non Staff Traveller",'Banking Instructions'!H60="Employee",'Banking Instructions'!H60="Individual"),IF('Banking Instructions'!AB60="","",'Banking Instructions'!AB60),"")</f>
        <v/>
      </c>
      <c r="V60" s="143" t="str">
        <f>IF(OR('Banking Instructions'!H60="Non Staff Traveller",'Banking Instructions'!H60="Employee",'Banking Instructions'!H60="Individual"),IF('Banking Instructions'!AC60="","",'Banking Instructions'!AC60),"")</f>
        <v/>
      </c>
      <c r="W60" s="342"/>
      <c r="X60" s="147"/>
      <c r="Y60" s="147"/>
      <c r="Z60" s="147"/>
      <c r="AA60" s="149"/>
      <c r="AB60" s="145" t="str">
        <f>IF(OR('Banking Instructions'!H60="Non Staff Traveller",'Banking Instructions'!H60="Employee",'Banking Instructions'!H60="Individual"),IF('Banking Instructions'!AI60="","",'Banking Instructions'!AI60),"")</f>
        <v/>
      </c>
      <c r="AC60" s="145" t="str">
        <f>IF(OR('Banking Instructions'!H60="Non Staff Traveller",'Banking Instructions'!H60="Employee",'Banking Instructions'!H60="Individual"),IF('Banking Instructions'!AJ60="","",'Banking Instructions'!AJ60),"")</f>
        <v/>
      </c>
      <c r="AD60" s="343" t="str">
        <f>IF(OR('Banking Instructions'!H60="Non Staff Traveller",'Banking Instructions'!H60="Employee",'Banking Instructions'!H60="Individual"),IF('Banking Instructions'!AK60="","",'Banking Instructions'!AK60),"")</f>
        <v/>
      </c>
      <c r="AE60" s="147"/>
      <c r="AF60" s="147" t="str">
        <f>IF(OR('Banking Instructions'!H60="Non Staff Traveller",'Banking Instructions'!H60="Employee",'Banking Instructions'!H60="Individual"),IF('Banking Instructions'!AM60="","",'Banking Instructions'!AM60),"")</f>
        <v/>
      </c>
      <c r="AG60" s="147" t="str">
        <f>IF(OR('Banking Instructions'!H60="Non Staff Traveller",'Banking Instructions'!H60="Employee",'Banking Instructions'!H60="Individual"),IF('Banking Instructions'!AN60="","",'Banking Instructions'!AN60),"")</f>
        <v/>
      </c>
      <c r="AH60" s="147"/>
      <c r="AI60" s="344" t="str">
        <f>IF(OR('Banking Instructions'!H60="Non Staff Traveller",'Banking Instructions'!H60="Employee",'Banking Instructions'!H60="Individual"),IF('Banking Instructions'!AP60="","",'Banking Instructions'!AP60),"")</f>
        <v/>
      </c>
      <c r="AJ60" s="150" t="str">
        <f>IF(OR('Banking Instructions'!H60="Non Staff Traveller",'Banking Instructions'!H60="Employee",'Banking Instructions'!H60="Individual"),IF('Banking Instructions'!AQ60="","",'Banking Instructions'!AQ60),"")</f>
        <v/>
      </c>
      <c r="AK60" s="151" t="str">
        <f>IF(OR('Banking Instructions'!H60="Non Staff Traveller",'Banking Instructions'!H60="Employee",'Banking Instructions'!H60="Individual"),IF('Banking Instructions'!AR60="","",'Banking Instructions'!AR60),"")</f>
        <v/>
      </c>
      <c r="AL60" s="344" t="str">
        <f>IF(OR('Banking Instructions'!H60="Non Staff Traveller",'Banking Instructions'!H60="Employee",'Banking Instructions'!H60="Individual"),IF('Banking Instructions'!AS60="","",'Banking Instructions'!AS60),"")</f>
        <v/>
      </c>
      <c r="AM60" s="152" t="str">
        <f>IF(OR('Banking Instructions'!H60="Non Staff Traveller",'Banking Instructions'!H60="Employee",'Banking Instructions'!H60="Individual"),IF('Banking Instructions'!AT60="","",'Banking Instructions'!AT60),"")</f>
        <v/>
      </c>
      <c r="AN60" s="152" t="str">
        <f>IF(OR('Banking Instructions'!H60="Non Staff Traveller",'Banking Instructions'!H60="Employee",'Banking Instructions'!H60="Individual"),IF('Banking Instructions'!AU60="","",'Banking Instructions'!AU60),"")</f>
        <v/>
      </c>
      <c r="AO60" s="136" t="str">
        <f>IF(OR('Banking Instructions'!H60="Non Staff Traveller",'Banking Instructions'!H60="Employee",'Banking Instructions'!H60="Individual"),IF('Banking Instructions'!AV60="","",'Banking Instructions'!AV60),"")</f>
        <v/>
      </c>
      <c r="AP60" s="210"/>
      <c r="AQ60" s="150" t="str">
        <f t="shared" si="2"/>
        <v/>
      </c>
      <c r="AR60" s="344"/>
      <c r="AS60" s="136" t="str">
        <f>IF(OR('Banking Instructions'!H60="Non Staff Traveller",'Banking Instructions'!H60="Employee",'Banking Instructions'!H60="Individual"),IF('Banking Instructions'!AZ60="","",'Banking Instructions'!AZ60),"")</f>
        <v/>
      </c>
      <c r="AT60" s="152" t="str">
        <f>IF(OR('Banking Instructions'!H60="Non Staff Traveller",'Banking Instructions'!H60="Employee",'Banking Instructions'!H60="Individual"),IF('Banking Instructions'!BA60="","",'Banking Instructions'!BA60),"")</f>
        <v/>
      </c>
      <c r="AU60" s="152" t="str">
        <f>IF(OR('Banking Instructions'!H60="Non Staff Traveller",'Banking Instructions'!H60="Employee",'Banking Instructions'!H60="Individual"),IF('Banking Instructions'!BB60="","",'Banking Instructions'!BB60),"")</f>
        <v/>
      </c>
      <c r="AV60" s="210"/>
      <c r="AW60" s="136" t="str">
        <f>IF(OR('Banking Instructions'!H60="Non Staff Traveller",'Banking Instructions'!H60="Employee",'Banking Instructions'!H60="Individual"),IF('Banking Instructions'!BD60="","",'Banking Instructions'!BD60),"")</f>
        <v/>
      </c>
      <c r="AX60" s="136" t="str">
        <f>IF(OR('Banking Instructions'!H60="Non Staff Traveller",'Banking Instructions'!H60="Employee",'Banking Instructions'!H60="Individual"),IF('Banking Instructions'!BE60="","",'Banking Instructions'!BE60),"")</f>
        <v/>
      </c>
      <c r="AY60" s="152" t="str">
        <f>IF(OR('Banking Instructions'!H60="Non Staff Traveller",'Banking Instructions'!H60="Employee",'Banking Instructions'!H60="Individual"),IF('Banking Instructions'!BF60="","",'Banking Instructions'!BF60),"")</f>
        <v/>
      </c>
      <c r="AZ60" s="152" t="str">
        <f>IF(OR('Banking Instructions'!H60="Non Staff Traveller",'Banking Instructions'!H60="Employee",'Banking Instructions'!H60="Individual"),IF('Banking Instructions'!BG60="","",'Banking Instructions'!BG60),"")</f>
        <v/>
      </c>
      <c r="BA60" s="152" t="str">
        <f>IF(OR('Banking Instructions'!H60="Non Staff Traveller",'Banking Instructions'!H60="Employee",'Banking Instructions'!H60="Individual"),IF('Banking Instructions'!BH60="","",'Banking Instructions'!BH60),"")</f>
        <v/>
      </c>
      <c r="BB60" s="152" t="str">
        <f>IF(OR('Banking Instructions'!H60="Non Staff Traveller",'Banking Instructions'!H60="Employee",'Banking Instructions'!H60="Individual"),IF('Banking Instructions'!BI60="","",'Banking Instructions'!BI60),"")</f>
        <v/>
      </c>
      <c r="BC60" s="152" t="str">
        <f>IF(OR('Banking Instructions'!H60="Non Staff Traveller",'Banking Instructions'!H60="Employee",'Banking Instructions'!H60="Individual"),IF('Banking Instructions'!BJ60="","",'Banking Instructions'!BJ60),"")</f>
        <v/>
      </c>
      <c r="BD60" s="136" t="str">
        <f>IF(OR('Banking Instructions'!H60="Non Staff Traveller",'Banking Instructions'!H60="Employee",'Banking Instructions'!H60="Individual"),IF('Banking Instructions'!BK60="","",'Banking Instructions'!BK60),"")</f>
        <v/>
      </c>
      <c r="BE60" s="152" t="str">
        <f>IF(OR('Banking Instructions'!H60="Non Staff Traveller",'Banking Instructions'!H60="Employee",'Banking Instructions'!H60="Individual"),IF('Banking Instructions'!BL60="","",'Banking Instructions'!BL60),"")</f>
        <v/>
      </c>
      <c r="BF60" s="136" t="str">
        <f>IF(OR('Banking Instructions'!H60="Non Staff Traveller",'Banking Instructions'!H60="Employee",'Banking Instructions'!H60="Individual"),IF('Banking Instructions'!BM60="","",'Banking Instructions'!BM60),"")</f>
        <v/>
      </c>
      <c r="BG60" s="136" t="str">
        <f>IF(OR('Banking Instructions'!H60="Non Staff Traveller",'Banking Instructions'!H60="Employee",'Banking Instructions'!H60="Individual"),IF('Banking Instructions'!BN60="","",'Banking Instructions'!BN60),"")</f>
        <v/>
      </c>
      <c r="BH60" s="136" t="str">
        <f>IF(OR('Banking Instructions'!H60="Non Staff Traveller",'Banking Instructions'!H60="Employee",'Banking Instructions'!H60="Individual"),IF('Banking Instructions'!BO60="","",'Banking Instructions'!BO60),"")</f>
        <v/>
      </c>
      <c r="BI60" s="136" t="str">
        <f>IF(OR('Banking Instructions'!H60="Non Staff Traveller",'Banking Instructions'!H60="Employee",'Banking Instructions'!H60="Individual"),IF('Banking Instructions'!BP60="","",'Banking Instructions'!BP60),"")</f>
        <v/>
      </c>
      <c r="BJ60" s="136" t="str">
        <f>IF(OR('Banking Instructions'!H60="Non Staff Traveller",'Banking Instructions'!H60="Employee",'Banking Instructions'!H60="Individual"),IF('Banking Instructions'!BQ60="","",'Banking Instructions'!BQ60),"")</f>
        <v/>
      </c>
      <c r="BK60" s="136" t="str">
        <f>IF(OR('Banking Instructions'!H60="Non Staff Traveller",'Banking Instructions'!H60="Employee",'Banking Instructions'!H60="Individual"),IF('Banking Instructions'!BR60="","",'Banking Instructions'!BR60),"")</f>
        <v/>
      </c>
      <c r="BL60" s="136" t="str">
        <f>IF(OR('Banking Instructions'!H60="Non Staff Traveller",'Banking Instructions'!H60="Employee",'Banking Instructions'!H60="Individual"),IF('Banking Instructions'!BS60="","",'Banking Instructions'!BS60),"")</f>
        <v/>
      </c>
      <c r="BM60" s="136" t="str">
        <f>IF(OR('Banking Instructions'!H60="Non Staff Traveller",'Banking Instructions'!H60="Employee",'Banking Instructions'!H60="Individual"),IF('Banking Instructions'!BT60="","",'Banking Instructions'!BT60),"")</f>
        <v/>
      </c>
      <c r="BN60" s="136"/>
      <c r="BO60" s="210"/>
      <c r="BP60" s="153"/>
      <c r="BQ60" s="153"/>
      <c r="BR60" s="136"/>
      <c r="BS60" s="136"/>
      <c r="BT60" s="136"/>
      <c r="BU60" s="136"/>
      <c r="BV60" s="136" t="str">
        <f t="shared" si="0"/>
        <v/>
      </c>
      <c r="BW60" s="136" t="str">
        <f t="shared" si="1"/>
        <v/>
      </c>
      <c r="BX60" s="210"/>
      <c r="BY60" s="136" t="str">
        <f>IF(OR('Banking Instructions'!H60="Non Staff Traveller",'Banking Instructions'!H60="Employee",'Banking Instructions'!H60="Individual"),IF('Banking Instructions'!CF60="","",'Banking Instructions'!CF60),"")</f>
        <v/>
      </c>
      <c r="BZ60" s="136" t="str">
        <f>IF(OR('Banking Instructions'!H60="Non Staff Traveller",'Banking Instructions'!H60="Employee",'Banking Instructions'!H60="Individual"),IF('Banking Instructions'!CG60="","",'Banking Instructions'!CG60),"")</f>
        <v/>
      </c>
      <c r="CA60" s="136"/>
    </row>
    <row r="61" spans="1:79" s="256" customFormat="1" x14ac:dyDescent="0.2">
      <c r="A61" s="317"/>
      <c r="B61" s="317"/>
      <c r="C61" s="317"/>
      <c r="D61" s="317"/>
      <c r="E61" s="317"/>
      <c r="F61" s="155"/>
      <c r="G61" s="141" t="str">
        <f>IF(OR('Banking Instructions'!H61="Non Staff Traveller",'Banking Instructions'!H61="Employee",'Banking Instructions'!H61="Individual"),'Banking Instructions'!H61,"")</f>
        <v/>
      </c>
      <c r="H61" s="141"/>
      <c r="I61" s="142" t="str">
        <f>IF(OR('Banking Instructions'!H61="Non Staff Traveller",'Banking Instructions'!H61="Employee",'Banking Instructions'!H61="Individual"),IF('Banking Instructions'!J61="","",'Banking Instructions'!J61),"")</f>
        <v/>
      </c>
      <c r="J61" s="143" t="str">
        <f>IF(OR('Banking Instructions'!H61="Non Staff Traveller",'Banking Instructions'!H61="Employee",'Banking Instructions'!H61="Individual"),IF('Banking Instructions'!K61="","",'Banking Instructions'!K61),"")</f>
        <v/>
      </c>
      <c r="K61" s="142" t="str">
        <f>IF(OR('Banking Instructions'!H61="Non Staff Traveller",'Banking Instructions'!H61="Employee",'Banking Instructions'!H61="Individual"),IF('Banking Instructions'!L61="","",'Banking Instructions'!L61),"")</f>
        <v/>
      </c>
      <c r="L61" s="143" t="str">
        <f>IF(OR('Banking Instructions'!H61="Non Staff Traveller",'Banking Instructions'!H61="Employee",'Banking Instructions'!H61="Individual"),IF('Banking Instructions'!Q61="","",'Banking Instructions'!Q61),"")</f>
        <v/>
      </c>
      <c r="M61" s="341"/>
      <c r="N61" s="145" t="str">
        <f>IF(OR('Banking Instructions'!H61="Non Staff Traveller",'Banking Instructions'!H61="Employee",'Banking Instructions'!H61="Individual"),IF('Banking Instructions'!U61="","",'Banking Instructions'!U61),"")</f>
        <v/>
      </c>
      <c r="O61" s="149"/>
      <c r="P61" s="149"/>
      <c r="Q61" s="129" t="str">
        <f>IF(OR('Banking Instructions'!H61="Non Staff Traveller",'Banking Instructions'!H61="Employee",'Banking Instructions'!H61="Individual"),IF('Banking Instructions'!X61="","",'Banking Instructions'!X61),"")</f>
        <v/>
      </c>
      <c r="R61" s="411"/>
      <c r="S61" s="411"/>
      <c r="T61" s="147" t="str">
        <f>IF(OR('Banking Instructions'!H61="Non Staff Traveller",'Banking Instructions'!H61="Employee",'Banking Instructions'!H61="Individual"),IF('Banking Instructions'!AA61="","",'Banking Instructions'!AA61),"")</f>
        <v/>
      </c>
      <c r="U61" s="147" t="str">
        <f>IF(OR('Banking Instructions'!H61="Non Staff Traveller",'Banking Instructions'!H61="Employee",'Banking Instructions'!H61="Individual"),IF('Banking Instructions'!AB61="","",'Banking Instructions'!AB61),"")</f>
        <v/>
      </c>
      <c r="V61" s="143" t="str">
        <f>IF(OR('Banking Instructions'!H61="Non Staff Traveller",'Banking Instructions'!H61="Employee",'Banking Instructions'!H61="Individual"),IF('Banking Instructions'!AC61="","",'Banking Instructions'!AC61),"")</f>
        <v/>
      </c>
      <c r="W61" s="342"/>
      <c r="X61" s="147"/>
      <c r="Y61" s="147"/>
      <c r="Z61" s="147"/>
      <c r="AA61" s="149"/>
      <c r="AB61" s="145" t="str">
        <f>IF(OR('Banking Instructions'!H61="Non Staff Traveller",'Banking Instructions'!H61="Employee",'Banking Instructions'!H61="Individual"),IF('Banking Instructions'!AI61="","",'Banking Instructions'!AI61),"")</f>
        <v/>
      </c>
      <c r="AC61" s="145" t="str">
        <f>IF(OR('Banking Instructions'!H61="Non Staff Traveller",'Banking Instructions'!H61="Employee",'Banking Instructions'!H61="Individual"),IF('Banking Instructions'!AJ61="","",'Banking Instructions'!AJ61),"")</f>
        <v/>
      </c>
      <c r="AD61" s="343" t="str">
        <f>IF(OR('Banking Instructions'!H61="Non Staff Traveller",'Banking Instructions'!H61="Employee",'Banking Instructions'!H61="Individual"),IF('Banking Instructions'!AK61="","",'Banking Instructions'!AK61),"")</f>
        <v/>
      </c>
      <c r="AE61" s="147"/>
      <c r="AF61" s="147" t="str">
        <f>IF(OR('Banking Instructions'!H61="Non Staff Traveller",'Banking Instructions'!H61="Employee",'Banking Instructions'!H61="Individual"),IF('Banking Instructions'!AM61="","",'Banking Instructions'!AM61),"")</f>
        <v/>
      </c>
      <c r="AG61" s="147" t="str">
        <f>IF(OR('Banking Instructions'!H61="Non Staff Traveller",'Banking Instructions'!H61="Employee",'Banking Instructions'!H61="Individual"),IF('Banking Instructions'!AN61="","",'Banking Instructions'!AN61),"")</f>
        <v/>
      </c>
      <c r="AH61" s="147"/>
      <c r="AI61" s="344" t="str">
        <f>IF(OR('Banking Instructions'!H61="Non Staff Traveller",'Banking Instructions'!H61="Employee",'Banking Instructions'!H61="Individual"),IF('Banking Instructions'!AP61="","",'Banking Instructions'!AP61),"")</f>
        <v/>
      </c>
      <c r="AJ61" s="150" t="str">
        <f>IF(OR('Banking Instructions'!H61="Non Staff Traveller",'Banking Instructions'!H61="Employee",'Banking Instructions'!H61="Individual"),IF('Banking Instructions'!AQ61="","",'Banking Instructions'!AQ61),"")</f>
        <v/>
      </c>
      <c r="AK61" s="151" t="str">
        <f>IF(OR('Banking Instructions'!H61="Non Staff Traveller",'Banking Instructions'!H61="Employee",'Banking Instructions'!H61="Individual"),IF('Banking Instructions'!AR61="","",'Banking Instructions'!AR61),"")</f>
        <v/>
      </c>
      <c r="AL61" s="344" t="str">
        <f>IF(OR('Banking Instructions'!H61="Non Staff Traveller",'Banking Instructions'!H61="Employee",'Banking Instructions'!H61="Individual"),IF('Banking Instructions'!AS61="","",'Banking Instructions'!AS61),"")</f>
        <v/>
      </c>
      <c r="AM61" s="152" t="str">
        <f>IF(OR('Banking Instructions'!H61="Non Staff Traveller",'Banking Instructions'!H61="Employee",'Banking Instructions'!H61="Individual"),IF('Banking Instructions'!AT61="","",'Banking Instructions'!AT61),"")</f>
        <v/>
      </c>
      <c r="AN61" s="152" t="str">
        <f>IF(OR('Banking Instructions'!H61="Non Staff Traveller",'Banking Instructions'!H61="Employee",'Banking Instructions'!H61="Individual"),IF('Banking Instructions'!AU61="","",'Banking Instructions'!AU61),"")</f>
        <v/>
      </c>
      <c r="AO61" s="136" t="str">
        <f>IF(OR('Banking Instructions'!H61="Non Staff Traveller",'Banking Instructions'!H61="Employee",'Banking Instructions'!H61="Individual"),IF('Banking Instructions'!AV61="","",'Banking Instructions'!AV61),"")</f>
        <v/>
      </c>
      <c r="AP61" s="210"/>
      <c r="AQ61" s="150" t="str">
        <f t="shared" si="2"/>
        <v/>
      </c>
      <c r="AR61" s="344"/>
      <c r="AS61" s="136" t="str">
        <f>IF(OR('Banking Instructions'!H61="Non Staff Traveller",'Banking Instructions'!H61="Employee",'Banking Instructions'!H61="Individual"),IF('Banking Instructions'!AZ61="","",'Banking Instructions'!AZ61),"")</f>
        <v/>
      </c>
      <c r="AT61" s="152" t="str">
        <f>IF(OR('Banking Instructions'!H61="Non Staff Traveller",'Banking Instructions'!H61="Employee",'Banking Instructions'!H61="Individual"),IF('Banking Instructions'!BA61="","",'Banking Instructions'!BA61),"")</f>
        <v/>
      </c>
      <c r="AU61" s="152" t="str">
        <f>IF(OR('Banking Instructions'!H61="Non Staff Traveller",'Banking Instructions'!H61="Employee",'Banking Instructions'!H61="Individual"),IF('Banking Instructions'!BB61="","",'Banking Instructions'!BB61),"")</f>
        <v/>
      </c>
      <c r="AV61" s="210"/>
      <c r="AW61" s="136" t="str">
        <f>IF(OR('Banking Instructions'!H61="Non Staff Traveller",'Banking Instructions'!H61="Employee",'Banking Instructions'!H61="Individual"),IF('Banking Instructions'!BD61="","",'Banking Instructions'!BD61),"")</f>
        <v/>
      </c>
      <c r="AX61" s="136" t="str">
        <f>IF(OR('Banking Instructions'!H61="Non Staff Traveller",'Banking Instructions'!H61="Employee",'Banking Instructions'!H61="Individual"),IF('Banking Instructions'!BE61="","",'Banking Instructions'!BE61),"")</f>
        <v/>
      </c>
      <c r="AY61" s="152" t="str">
        <f>IF(OR('Banking Instructions'!H61="Non Staff Traveller",'Banking Instructions'!H61="Employee",'Banking Instructions'!H61="Individual"),IF('Banking Instructions'!BF61="","",'Banking Instructions'!BF61),"")</f>
        <v/>
      </c>
      <c r="AZ61" s="152" t="str">
        <f>IF(OR('Banking Instructions'!H61="Non Staff Traveller",'Banking Instructions'!H61="Employee",'Banking Instructions'!H61="Individual"),IF('Banking Instructions'!BG61="","",'Banking Instructions'!BG61),"")</f>
        <v/>
      </c>
      <c r="BA61" s="152" t="str">
        <f>IF(OR('Banking Instructions'!H61="Non Staff Traveller",'Banking Instructions'!H61="Employee",'Banking Instructions'!H61="Individual"),IF('Banking Instructions'!BH61="","",'Banking Instructions'!BH61),"")</f>
        <v/>
      </c>
      <c r="BB61" s="152" t="str">
        <f>IF(OR('Banking Instructions'!H61="Non Staff Traveller",'Banking Instructions'!H61="Employee",'Banking Instructions'!H61="Individual"),IF('Banking Instructions'!BI61="","",'Banking Instructions'!BI61),"")</f>
        <v/>
      </c>
      <c r="BC61" s="152" t="str">
        <f>IF(OR('Banking Instructions'!H61="Non Staff Traveller",'Banking Instructions'!H61="Employee",'Banking Instructions'!H61="Individual"),IF('Banking Instructions'!BJ61="","",'Banking Instructions'!BJ61),"")</f>
        <v/>
      </c>
      <c r="BD61" s="136" t="str">
        <f>IF(OR('Banking Instructions'!H61="Non Staff Traveller",'Banking Instructions'!H61="Employee",'Banking Instructions'!H61="Individual"),IF('Banking Instructions'!BK61="","",'Banking Instructions'!BK61),"")</f>
        <v/>
      </c>
      <c r="BE61" s="152" t="str">
        <f>IF(OR('Banking Instructions'!H61="Non Staff Traveller",'Banking Instructions'!H61="Employee",'Banking Instructions'!H61="Individual"),IF('Banking Instructions'!BL61="","",'Banking Instructions'!BL61),"")</f>
        <v/>
      </c>
      <c r="BF61" s="136" t="str">
        <f>IF(OR('Banking Instructions'!H61="Non Staff Traveller",'Banking Instructions'!H61="Employee",'Banking Instructions'!H61="Individual"),IF('Banking Instructions'!BM61="","",'Banking Instructions'!BM61),"")</f>
        <v/>
      </c>
      <c r="BG61" s="136" t="str">
        <f>IF(OR('Banking Instructions'!H61="Non Staff Traveller",'Banking Instructions'!H61="Employee",'Banking Instructions'!H61="Individual"),IF('Banking Instructions'!BN61="","",'Banking Instructions'!BN61),"")</f>
        <v/>
      </c>
      <c r="BH61" s="136" t="str">
        <f>IF(OR('Banking Instructions'!H61="Non Staff Traveller",'Banking Instructions'!H61="Employee",'Banking Instructions'!H61="Individual"),IF('Banking Instructions'!BO61="","",'Banking Instructions'!BO61),"")</f>
        <v/>
      </c>
      <c r="BI61" s="136" t="str">
        <f>IF(OR('Banking Instructions'!H61="Non Staff Traveller",'Banking Instructions'!H61="Employee",'Banking Instructions'!H61="Individual"),IF('Banking Instructions'!BP61="","",'Banking Instructions'!BP61),"")</f>
        <v/>
      </c>
      <c r="BJ61" s="136" t="str">
        <f>IF(OR('Banking Instructions'!H61="Non Staff Traveller",'Banking Instructions'!H61="Employee",'Banking Instructions'!H61="Individual"),IF('Banking Instructions'!BQ61="","",'Banking Instructions'!BQ61),"")</f>
        <v/>
      </c>
      <c r="BK61" s="136" t="str">
        <f>IF(OR('Banking Instructions'!H61="Non Staff Traveller",'Banking Instructions'!H61="Employee",'Banking Instructions'!H61="Individual"),IF('Banking Instructions'!BR61="","",'Banking Instructions'!BR61),"")</f>
        <v/>
      </c>
      <c r="BL61" s="136" t="str">
        <f>IF(OR('Banking Instructions'!H61="Non Staff Traveller",'Banking Instructions'!H61="Employee",'Banking Instructions'!H61="Individual"),IF('Banking Instructions'!BS61="","",'Banking Instructions'!BS61),"")</f>
        <v/>
      </c>
      <c r="BM61" s="136" t="str">
        <f>IF(OR('Banking Instructions'!H61="Non Staff Traveller",'Banking Instructions'!H61="Employee",'Banking Instructions'!H61="Individual"),IF('Banking Instructions'!BT61="","",'Banking Instructions'!BT61),"")</f>
        <v/>
      </c>
      <c r="BN61" s="136"/>
      <c r="BO61" s="210"/>
      <c r="BP61" s="153"/>
      <c r="BQ61" s="153"/>
      <c r="BR61" s="136"/>
      <c r="BS61" s="136"/>
      <c r="BT61" s="136"/>
      <c r="BU61" s="136"/>
      <c r="BV61" s="136" t="str">
        <f t="shared" si="0"/>
        <v/>
      </c>
      <c r="BW61" s="136" t="str">
        <f t="shared" si="1"/>
        <v/>
      </c>
      <c r="BX61" s="210"/>
      <c r="BY61" s="136" t="str">
        <f>IF(OR('Banking Instructions'!H61="Non Staff Traveller",'Banking Instructions'!H61="Employee",'Banking Instructions'!H61="Individual"),IF('Banking Instructions'!CF61="","",'Banking Instructions'!CF61),"")</f>
        <v/>
      </c>
      <c r="BZ61" s="136" t="str">
        <f>IF(OR('Banking Instructions'!H61="Non Staff Traveller",'Banking Instructions'!H61="Employee",'Banking Instructions'!H61="Individual"),IF('Banking Instructions'!CG61="","",'Banking Instructions'!CG61),"")</f>
        <v/>
      </c>
      <c r="CA61" s="136"/>
    </row>
    <row r="62" spans="1:79" s="256" customFormat="1" x14ac:dyDescent="0.2">
      <c r="A62" s="317"/>
      <c r="B62" s="317"/>
      <c r="C62" s="317"/>
      <c r="D62" s="317"/>
      <c r="E62" s="317"/>
      <c r="F62" s="155"/>
      <c r="G62" s="141" t="str">
        <f>IF(OR('Banking Instructions'!H62="Non Staff Traveller",'Banking Instructions'!H62="Employee",'Banking Instructions'!H62="Individual"),'Banking Instructions'!H62,"")</f>
        <v/>
      </c>
      <c r="H62" s="141"/>
      <c r="I62" s="142" t="str">
        <f>IF(OR('Banking Instructions'!H62="Non Staff Traveller",'Banking Instructions'!H62="Employee",'Banking Instructions'!H62="Individual"),IF('Banking Instructions'!J62="","",'Banking Instructions'!J62),"")</f>
        <v/>
      </c>
      <c r="J62" s="143" t="str">
        <f>IF(OR('Banking Instructions'!H62="Non Staff Traveller",'Banking Instructions'!H62="Employee",'Banking Instructions'!H62="Individual"),IF('Banking Instructions'!K62="","",'Banking Instructions'!K62),"")</f>
        <v/>
      </c>
      <c r="K62" s="142" t="str">
        <f>IF(OR('Banking Instructions'!H62="Non Staff Traveller",'Banking Instructions'!H62="Employee",'Banking Instructions'!H62="Individual"),IF('Banking Instructions'!L62="","",'Banking Instructions'!L62),"")</f>
        <v/>
      </c>
      <c r="L62" s="143" t="str">
        <f>IF(OR('Banking Instructions'!H62="Non Staff Traveller",'Banking Instructions'!H62="Employee",'Banking Instructions'!H62="Individual"),IF('Banking Instructions'!Q62="","",'Banking Instructions'!Q62),"")</f>
        <v/>
      </c>
      <c r="M62" s="341"/>
      <c r="N62" s="145" t="str">
        <f>IF(OR('Banking Instructions'!H62="Non Staff Traveller",'Banking Instructions'!H62="Employee",'Banking Instructions'!H62="Individual"),IF('Banking Instructions'!U62="","",'Banking Instructions'!U62),"")</f>
        <v/>
      </c>
      <c r="O62" s="149"/>
      <c r="P62" s="149"/>
      <c r="Q62" s="129" t="str">
        <f>IF(OR('Banking Instructions'!H62="Non Staff Traveller",'Banking Instructions'!H62="Employee",'Banking Instructions'!H62="Individual"),IF('Banking Instructions'!X62="","",'Banking Instructions'!X62),"")</f>
        <v/>
      </c>
      <c r="R62" s="411"/>
      <c r="S62" s="411"/>
      <c r="T62" s="147" t="str">
        <f>IF(OR('Banking Instructions'!H62="Non Staff Traveller",'Banking Instructions'!H62="Employee",'Banking Instructions'!H62="Individual"),IF('Banking Instructions'!AA62="","",'Banking Instructions'!AA62),"")</f>
        <v/>
      </c>
      <c r="U62" s="147" t="str">
        <f>IF(OR('Banking Instructions'!H62="Non Staff Traveller",'Banking Instructions'!H62="Employee",'Banking Instructions'!H62="Individual"),IF('Banking Instructions'!AB62="","",'Banking Instructions'!AB62),"")</f>
        <v/>
      </c>
      <c r="V62" s="143" t="str">
        <f>IF(OR('Banking Instructions'!H62="Non Staff Traveller",'Banking Instructions'!H62="Employee",'Banking Instructions'!H62="Individual"),IF('Banking Instructions'!AC62="","",'Banking Instructions'!AC62),"")</f>
        <v/>
      </c>
      <c r="W62" s="342"/>
      <c r="X62" s="147"/>
      <c r="Y62" s="147"/>
      <c r="Z62" s="147"/>
      <c r="AA62" s="149"/>
      <c r="AB62" s="145" t="str">
        <f>IF(OR('Banking Instructions'!H62="Non Staff Traveller",'Banking Instructions'!H62="Employee",'Banking Instructions'!H62="Individual"),IF('Banking Instructions'!AI62="","",'Banking Instructions'!AI62),"")</f>
        <v/>
      </c>
      <c r="AC62" s="145" t="str">
        <f>IF(OR('Banking Instructions'!H62="Non Staff Traveller",'Banking Instructions'!H62="Employee",'Banking Instructions'!H62="Individual"),IF('Banking Instructions'!AJ62="","",'Banking Instructions'!AJ62),"")</f>
        <v/>
      </c>
      <c r="AD62" s="343" t="str">
        <f>IF(OR('Banking Instructions'!H62="Non Staff Traveller",'Banking Instructions'!H62="Employee",'Banking Instructions'!H62="Individual"),IF('Banking Instructions'!AK62="","",'Banking Instructions'!AK62),"")</f>
        <v/>
      </c>
      <c r="AE62" s="147"/>
      <c r="AF62" s="147" t="str">
        <f>IF(OR('Banking Instructions'!H62="Non Staff Traveller",'Banking Instructions'!H62="Employee",'Banking Instructions'!H62="Individual"),IF('Banking Instructions'!AM62="","",'Banking Instructions'!AM62),"")</f>
        <v/>
      </c>
      <c r="AG62" s="147" t="str">
        <f>IF(OR('Banking Instructions'!H62="Non Staff Traveller",'Banking Instructions'!H62="Employee",'Banking Instructions'!H62="Individual"),IF('Banking Instructions'!AN62="","",'Banking Instructions'!AN62),"")</f>
        <v/>
      </c>
      <c r="AH62" s="147"/>
      <c r="AI62" s="344" t="str">
        <f>IF(OR('Banking Instructions'!H62="Non Staff Traveller",'Banking Instructions'!H62="Employee",'Banking Instructions'!H62="Individual"),IF('Banking Instructions'!AP62="","",'Banking Instructions'!AP62),"")</f>
        <v/>
      </c>
      <c r="AJ62" s="150" t="str">
        <f>IF(OR('Banking Instructions'!H62="Non Staff Traveller",'Banking Instructions'!H62="Employee",'Banking Instructions'!H62="Individual"),IF('Banking Instructions'!AQ62="","",'Banking Instructions'!AQ62),"")</f>
        <v/>
      </c>
      <c r="AK62" s="151" t="str">
        <f>IF(OR('Banking Instructions'!H62="Non Staff Traveller",'Banking Instructions'!H62="Employee",'Banking Instructions'!H62="Individual"),IF('Banking Instructions'!AR62="","",'Banking Instructions'!AR62),"")</f>
        <v/>
      </c>
      <c r="AL62" s="344" t="str">
        <f>IF(OR('Banking Instructions'!H62="Non Staff Traveller",'Banking Instructions'!H62="Employee",'Banking Instructions'!H62="Individual"),IF('Banking Instructions'!AS62="","",'Banking Instructions'!AS62),"")</f>
        <v/>
      </c>
      <c r="AM62" s="152" t="str">
        <f>IF(OR('Banking Instructions'!H62="Non Staff Traveller",'Banking Instructions'!H62="Employee",'Banking Instructions'!H62="Individual"),IF('Banking Instructions'!AT62="","",'Banking Instructions'!AT62),"")</f>
        <v/>
      </c>
      <c r="AN62" s="152" t="str">
        <f>IF(OR('Banking Instructions'!H62="Non Staff Traveller",'Banking Instructions'!H62="Employee",'Banking Instructions'!H62="Individual"),IF('Banking Instructions'!AU62="","",'Banking Instructions'!AU62),"")</f>
        <v/>
      </c>
      <c r="AO62" s="136" t="str">
        <f>IF(OR('Banking Instructions'!H62="Non Staff Traveller",'Banking Instructions'!H62="Employee",'Banking Instructions'!H62="Individual"),IF('Banking Instructions'!AV62="","",'Banking Instructions'!AV62),"")</f>
        <v/>
      </c>
      <c r="AP62" s="210"/>
      <c r="AQ62" s="150" t="str">
        <f t="shared" si="2"/>
        <v/>
      </c>
      <c r="AR62" s="344"/>
      <c r="AS62" s="136" t="str">
        <f>IF(OR('Banking Instructions'!H62="Non Staff Traveller",'Banking Instructions'!H62="Employee",'Banking Instructions'!H62="Individual"),IF('Banking Instructions'!AZ62="","",'Banking Instructions'!AZ62),"")</f>
        <v/>
      </c>
      <c r="AT62" s="152" t="str">
        <f>IF(OR('Banking Instructions'!H62="Non Staff Traveller",'Banking Instructions'!H62="Employee",'Banking Instructions'!H62="Individual"),IF('Banking Instructions'!BA62="","",'Banking Instructions'!BA62),"")</f>
        <v/>
      </c>
      <c r="AU62" s="152" t="str">
        <f>IF(OR('Banking Instructions'!H62="Non Staff Traveller",'Banking Instructions'!H62="Employee",'Banking Instructions'!H62="Individual"),IF('Banking Instructions'!BB62="","",'Banking Instructions'!BB62),"")</f>
        <v/>
      </c>
      <c r="AV62" s="210"/>
      <c r="AW62" s="136" t="str">
        <f>IF(OR('Banking Instructions'!H62="Non Staff Traveller",'Banking Instructions'!H62="Employee",'Banking Instructions'!H62="Individual"),IF('Banking Instructions'!BD62="","",'Banking Instructions'!BD62),"")</f>
        <v/>
      </c>
      <c r="AX62" s="136" t="str">
        <f>IF(OR('Banking Instructions'!H62="Non Staff Traveller",'Banking Instructions'!H62="Employee",'Banking Instructions'!H62="Individual"),IF('Banking Instructions'!BE62="","",'Banking Instructions'!BE62),"")</f>
        <v/>
      </c>
      <c r="AY62" s="152" t="str">
        <f>IF(OR('Banking Instructions'!H62="Non Staff Traveller",'Banking Instructions'!H62="Employee",'Banking Instructions'!H62="Individual"),IF('Banking Instructions'!BF62="","",'Banking Instructions'!BF62),"")</f>
        <v/>
      </c>
      <c r="AZ62" s="152" t="str">
        <f>IF(OR('Banking Instructions'!H62="Non Staff Traveller",'Banking Instructions'!H62="Employee",'Banking Instructions'!H62="Individual"),IF('Banking Instructions'!BG62="","",'Banking Instructions'!BG62),"")</f>
        <v/>
      </c>
      <c r="BA62" s="152" t="str">
        <f>IF(OR('Banking Instructions'!H62="Non Staff Traveller",'Banking Instructions'!H62="Employee",'Banking Instructions'!H62="Individual"),IF('Banking Instructions'!BH62="","",'Banking Instructions'!BH62),"")</f>
        <v/>
      </c>
      <c r="BB62" s="152" t="str">
        <f>IF(OR('Banking Instructions'!H62="Non Staff Traveller",'Banking Instructions'!H62="Employee",'Banking Instructions'!H62="Individual"),IF('Banking Instructions'!BI62="","",'Banking Instructions'!BI62),"")</f>
        <v/>
      </c>
      <c r="BC62" s="152" t="str">
        <f>IF(OR('Banking Instructions'!H62="Non Staff Traveller",'Banking Instructions'!H62="Employee",'Banking Instructions'!H62="Individual"),IF('Banking Instructions'!BJ62="","",'Banking Instructions'!BJ62),"")</f>
        <v/>
      </c>
      <c r="BD62" s="136" t="str">
        <f>IF(OR('Banking Instructions'!H62="Non Staff Traveller",'Banking Instructions'!H62="Employee",'Banking Instructions'!H62="Individual"),IF('Banking Instructions'!BK62="","",'Banking Instructions'!BK62),"")</f>
        <v/>
      </c>
      <c r="BE62" s="152" t="str">
        <f>IF(OR('Banking Instructions'!H62="Non Staff Traveller",'Banking Instructions'!H62="Employee",'Banking Instructions'!H62="Individual"),IF('Banking Instructions'!BL62="","",'Banking Instructions'!BL62),"")</f>
        <v/>
      </c>
      <c r="BF62" s="136" t="str">
        <f>IF(OR('Banking Instructions'!H62="Non Staff Traveller",'Banking Instructions'!H62="Employee",'Banking Instructions'!H62="Individual"),IF('Banking Instructions'!BM62="","",'Banking Instructions'!BM62),"")</f>
        <v/>
      </c>
      <c r="BG62" s="136" t="str">
        <f>IF(OR('Banking Instructions'!H62="Non Staff Traveller",'Banking Instructions'!H62="Employee",'Banking Instructions'!H62="Individual"),IF('Banking Instructions'!BN62="","",'Banking Instructions'!BN62),"")</f>
        <v/>
      </c>
      <c r="BH62" s="136" t="str">
        <f>IF(OR('Banking Instructions'!H62="Non Staff Traveller",'Banking Instructions'!H62="Employee",'Banking Instructions'!H62="Individual"),IF('Banking Instructions'!BO62="","",'Banking Instructions'!BO62),"")</f>
        <v/>
      </c>
      <c r="BI62" s="136" t="str">
        <f>IF(OR('Banking Instructions'!H62="Non Staff Traveller",'Banking Instructions'!H62="Employee",'Banking Instructions'!H62="Individual"),IF('Banking Instructions'!BP62="","",'Banking Instructions'!BP62),"")</f>
        <v/>
      </c>
      <c r="BJ62" s="136" t="str">
        <f>IF(OR('Banking Instructions'!H62="Non Staff Traveller",'Banking Instructions'!H62="Employee",'Banking Instructions'!H62="Individual"),IF('Banking Instructions'!BQ62="","",'Banking Instructions'!BQ62),"")</f>
        <v/>
      </c>
      <c r="BK62" s="136" t="str">
        <f>IF(OR('Banking Instructions'!H62="Non Staff Traveller",'Banking Instructions'!H62="Employee",'Banking Instructions'!H62="Individual"),IF('Banking Instructions'!BR62="","",'Banking Instructions'!BR62),"")</f>
        <v/>
      </c>
      <c r="BL62" s="136" t="str">
        <f>IF(OR('Banking Instructions'!H62="Non Staff Traveller",'Banking Instructions'!H62="Employee",'Banking Instructions'!H62="Individual"),IF('Banking Instructions'!BS62="","",'Banking Instructions'!BS62),"")</f>
        <v/>
      </c>
      <c r="BM62" s="136" t="str">
        <f>IF(OR('Banking Instructions'!H62="Non Staff Traveller",'Banking Instructions'!H62="Employee",'Banking Instructions'!H62="Individual"),IF('Banking Instructions'!BT62="","",'Banking Instructions'!BT62),"")</f>
        <v/>
      </c>
      <c r="BN62" s="136"/>
      <c r="BO62" s="210"/>
      <c r="BP62" s="153"/>
      <c r="BQ62" s="153"/>
      <c r="BR62" s="136"/>
      <c r="BS62" s="136"/>
      <c r="BT62" s="136"/>
      <c r="BU62" s="136"/>
      <c r="BV62" s="136" t="str">
        <f t="shared" si="0"/>
        <v/>
      </c>
      <c r="BW62" s="136" t="str">
        <f t="shared" si="1"/>
        <v/>
      </c>
      <c r="BX62" s="210"/>
      <c r="BY62" s="136" t="str">
        <f>IF(OR('Banking Instructions'!H62="Non Staff Traveller",'Banking Instructions'!H62="Employee",'Banking Instructions'!H62="Individual"),IF('Banking Instructions'!CF62="","",'Banking Instructions'!CF62),"")</f>
        <v/>
      </c>
      <c r="BZ62" s="136" t="str">
        <f>IF(OR('Banking Instructions'!H62="Non Staff Traveller",'Banking Instructions'!H62="Employee",'Banking Instructions'!H62="Individual"),IF('Banking Instructions'!CG62="","",'Banking Instructions'!CG62),"")</f>
        <v/>
      </c>
      <c r="CA62" s="136"/>
    </row>
    <row r="63" spans="1:79" s="256" customFormat="1" x14ac:dyDescent="0.2">
      <c r="A63" s="317"/>
      <c r="B63" s="317"/>
      <c r="C63" s="317"/>
      <c r="D63" s="317"/>
      <c r="E63" s="317"/>
      <c r="F63" s="155"/>
      <c r="G63" s="141" t="str">
        <f>IF(OR('Banking Instructions'!H63="Non Staff Traveller",'Banking Instructions'!H63="Employee",'Banking Instructions'!H63="Individual"),'Banking Instructions'!H63,"")</f>
        <v/>
      </c>
      <c r="H63" s="141"/>
      <c r="I63" s="142" t="str">
        <f>IF(OR('Banking Instructions'!H63="Non Staff Traveller",'Banking Instructions'!H63="Employee",'Banking Instructions'!H63="Individual"),IF('Banking Instructions'!J63="","",'Banking Instructions'!J63),"")</f>
        <v/>
      </c>
      <c r="J63" s="143" t="str">
        <f>IF(OR('Banking Instructions'!H63="Non Staff Traveller",'Banking Instructions'!H63="Employee",'Banking Instructions'!H63="Individual"),IF('Banking Instructions'!K63="","",'Banking Instructions'!K63),"")</f>
        <v/>
      </c>
      <c r="K63" s="142" t="str">
        <f>IF(OR('Banking Instructions'!H63="Non Staff Traveller",'Banking Instructions'!H63="Employee",'Banking Instructions'!H63="Individual"),IF('Banking Instructions'!L63="","",'Banking Instructions'!L63),"")</f>
        <v/>
      </c>
      <c r="L63" s="143" t="str">
        <f>IF(OR('Banking Instructions'!H63="Non Staff Traveller",'Banking Instructions'!H63="Employee",'Banking Instructions'!H63="Individual"),IF('Banking Instructions'!Q63="","",'Banking Instructions'!Q63),"")</f>
        <v/>
      </c>
      <c r="M63" s="341"/>
      <c r="N63" s="145" t="str">
        <f>IF(OR('Banking Instructions'!H63="Non Staff Traveller",'Banking Instructions'!H63="Employee",'Banking Instructions'!H63="Individual"),IF('Banking Instructions'!U63="","",'Banking Instructions'!U63),"")</f>
        <v/>
      </c>
      <c r="O63" s="149"/>
      <c r="P63" s="149"/>
      <c r="Q63" s="129" t="str">
        <f>IF(OR('Banking Instructions'!H63="Non Staff Traveller",'Banking Instructions'!H63="Employee",'Banking Instructions'!H63="Individual"),IF('Banking Instructions'!X63="","",'Banking Instructions'!X63),"")</f>
        <v/>
      </c>
      <c r="R63" s="411"/>
      <c r="S63" s="411"/>
      <c r="T63" s="147" t="str">
        <f>IF(OR('Banking Instructions'!H63="Non Staff Traveller",'Banking Instructions'!H63="Employee",'Banking Instructions'!H63="Individual"),IF('Banking Instructions'!AA63="","",'Banking Instructions'!AA63),"")</f>
        <v/>
      </c>
      <c r="U63" s="147" t="str">
        <f>IF(OR('Banking Instructions'!H63="Non Staff Traveller",'Banking Instructions'!H63="Employee",'Banking Instructions'!H63="Individual"),IF('Banking Instructions'!AB63="","",'Banking Instructions'!AB63),"")</f>
        <v/>
      </c>
      <c r="V63" s="143" t="str">
        <f>IF(OR('Banking Instructions'!H63="Non Staff Traveller",'Banking Instructions'!H63="Employee",'Banking Instructions'!H63="Individual"),IF('Banking Instructions'!AC63="","",'Banking Instructions'!AC63),"")</f>
        <v/>
      </c>
      <c r="W63" s="342"/>
      <c r="X63" s="147"/>
      <c r="Y63" s="147"/>
      <c r="Z63" s="147"/>
      <c r="AA63" s="149"/>
      <c r="AB63" s="145" t="str">
        <f>IF(OR('Banking Instructions'!H63="Non Staff Traveller",'Banking Instructions'!H63="Employee",'Banking Instructions'!H63="Individual"),IF('Banking Instructions'!AI63="","",'Banking Instructions'!AI63),"")</f>
        <v/>
      </c>
      <c r="AC63" s="145" t="str">
        <f>IF(OR('Banking Instructions'!H63="Non Staff Traveller",'Banking Instructions'!H63="Employee",'Banking Instructions'!H63="Individual"),IF('Banking Instructions'!AJ63="","",'Banking Instructions'!AJ63),"")</f>
        <v/>
      </c>
      <c r="AD63" s="343" t="str">
        <f>IF(OR('Banking Instructions'!H63="Non Staff Traveller",'Banking Instructions'!H63="Employee",'Banking Instructions'!H63="Individual"),IF('Banking Instructions'!AK63="","",'Banking Instructions'!AK63),"")</f>
        <v/>
      </c>
      <c r="AE63" s="147"/>
      <c r="AF63" s="147" t="str">
        <f>IF(OR('Banking Instructions'!H63="Non Staff Traveller",'Banking Instructions'!H63="Employee",'Banking Instructions'!H63="Individual"),IF('Banking Instructions'!AM63="","",'Banking Instructions'!AM63),"")</f>
        <v/>
      </c>
      <c r="AG63" s="147" t="str">
        <f>IF(OR('Banking Instructions'!H63="Non Staff Traveller",'Banking Instructions'!H63="Employee",'Banking Instructions'!H63="Individual"),IF('Banking Instructions'!AN63="","",'Banking Instructions'!AN63),"")</f>
        <v/>
      </c>
      <c r="AH63" s="147"/>
      <c r="AI63" s="344" t="str">
        <f>IF(OR('Banking Instructions'!H63="Non Staff Traveller",'Banking Instructions'!H63="Employee",'Banking Instructions'!H63="Individual"),IF('Banking Instructions'!AP63="","",'Banking Instructions'!AP63),"")</f>
        <v/>
      </c>
      <c r="AJ63" s="150" t="str">
        <f>IF(OR('Banking Instructions'!H63="Non Staff Traveller",'Banking Instructions'!H63="Employee",'Banking Instructions'!H63="Individual"),IF('Banking Instructions'!AQ63="","",'Banking Instructions'!AQ63),"")</f>
        <v/>
      </c>
      <c r="AK63" s="151" t="str">
        <f>IF(OR('Banking Instructions'!H63="Non Staff Traveller",'Banking Instructions'!H63="Employee",'Banking Instructions'!H63="Individual"),IF('Banking Instructions'!AR63="","",'Banking Instructions'!AR63),"")</f>
        <v/>
      </c>
      <c r="AL63" s="344" t="str">
        <f>IF(OR('Banking Instructions'!H63="Non Staff Traveller",'Banking Instructions'!H63="Employee",'Banking Instructions'!H63="Individual"),IF('Banking Instructions'!AS63="","",'Banking Instructions'!AS63),"")</f>
        <v/>
      </c>
      <c r="AM63" s="152" t="str">
        <f>IF(OR('Banking Instructions'!H63="Non Staff Traveller",'Banking Instructions'!H63="Employee",'Banking Instructions'!H63="Individual"),IF('Banking Instructions'!AT63="","",'Banking Instructions'!AT63),"")</f>
        <v/>
      </c>
      <c r="AN63" s="152" t="str">
        <f>IF(OR('Banking Instructions'!H63="Non Staff Traveller",'Banking Instructions'!H63="Employee",'Banking Instructions'!H63="Individual"),IF('Banking Instructions'!AU63="","",'Banking Instructions'!AU63),"")</f>
        <v/>
      </c>
      <c r="AO63" s="136" t="str">
        <f>IF(OR('Banking Instructions'!H63="Non Staff Traveller",'Banking Instructions'!H63="Employee",'Banking Instructions'!H63="Individual"),IF('Banking Instructions'!AV63="","",'Banking Instructions'!AV63),"")</f>
        <v/>
      </c>
      <c r="AP63" s="210"/>
      <c r="AQ63" s="150" t="str">
        <f t="shared" si="2"/>
        <v/>
      </c>
      <c r="AR63" s="344"/>
      <c r="AS63" s="136" t="str">
        <f>IF(OR('Banking Instructions'!H63="Non Staff Traveller",'Banking Instructions'!H63="Employee",'Banking Instructions'!H63="Individual"),IF('Banking Instructions'!AZ63="","",'Banking Instructions'!AZ63),"")</f>
        <v/>
      </c>
      <c r="AT63" s="152" t="str">
        <f>IF(OR('Banking Instructions'!H63="Non Staff Traveller",'Banking Instructions'!H63="Employee",'Banking Instructions'!H63="Individual"),IF('Banking Instructions'!BA63="","",'Banking Instructions'!BA63),"")</f>
        <v/>
      </c>
      <c r="AU63" s="152" t="str">
        <f>IF(OR('Banking Instructions'!H63="Non Staff Traveller",'Banking Instructions'!H63="Employee",'Banking Instructions'!H63="Individual"),IF('Banking Instructions'!BB63="","",'Banking Instructions'!BB63),"")</f>
        <v/>
      </c>
      <c r="AV63" s="210"/>
      <c r="AW63" s="136" t="str">
        <f>IF(OR('Banking Instructions'!H63="Non Staff Traveller",'Banking Instructions'!H63="Employee",'Banking Instructions'!H63="Individual"),IF('Banking Instructions'!BD63="","",'Banking Instructions'!BD63),"")</f>
        <v/>
      </c>
      <c r="AX63" s="136" t="str">
        <f>IF(OR('Banking Instructions'!H63="Non Staff Traveller",'Banking Instructions'!H63="Employee",'Banking Instructions'!H63="Individual"),IF('Banking Instructions'!BE63="","",'Banking Instructions'!BE63),"")</f>
        <v/>
      </c>
      <c r="AY63" s="152" t="str">
        <f>IF(OR('Banking Instructions'!H63="Non Staff Traveller",'Banking Instructions'!H63="Employee",'Banking Instructions'!H63="Individual"),IF('Banking Instructions'!BF63="","",'Banking Instructions'!BF63),"")</f>
        <v/>
      </c>
      <c r="AZ63" s="152" t="str">
        <f>IF(OR('Banking Instructions'!H63="Non Staff Traveller",'Banking Instructions'!H63="Employee",'Banking Instructions'!H63="Individual"),IF('Banking Instructions'!BG63="","",'Banking Instructions'!BG63),"")</f>
        <v/>
      </c>
      <c r="BA63" s="152" t="str">
        <f>IF(OR('Banking Instructions'!H63="Non Staff Traveller",'Banking Instructions'!H63="Employee",'Banking Instructions'!H63="Individual"),IF('Banking Instructions'!BH63="","",'Banking Instructions'!BH63),"")</f>
        <v/>
      </c>
      <c r="BB63" s="152" t="str">
        <f>IF(OR('Banking Instructions'!H63="Non Staff Traveller",'Banking Instructions'!H63="Employee",'Banking Instructions'!H63="Individual"),IF('Banking Instructions'!BI63="","",'Banking Instructions'!BI63),"")</f>
        <v/>
      </c>
      <c r="BC63" s="152" t="str">
        <f>IF(OR('Banking Instructions'!H63="Non Staff Traveller",'Banking Instructions'!H63="Employee",'Banking Instructions'!H63="Individual"),IF('Banking Instructions'!BJ63="","",'Banking Instructions'!BJ63),"")</f>
        <v/>
      </c>
      <c r="BD63" s="136" t="str">
        <f>IF(OR('Banking Instructions'!H63="Non Staff Traveller",'Banking Instructions'!H63="Employee",'Banking Instructions'!H63="Individual"),IF('Banking Instructions'!BK63="","",'Banking Instructions'!BK63),"")</f>
        <v/>
      </c>
      <c r="BE63" s="152" t="str">
        <f>IF(OR('Banking Instructions'!H63="Non Staff Traveller",'Banking Instructions'!H63="Employee",'Banking Instructions'!H63="Individual"),IF('Banking Instructions'!BL63="","",'Banking Instructions'!BL63),"")</f>
        <v/>
      </c>
      <c r="BF63" s="136" t="str">
        <f>IF(OR('Banking Instructions'!H63="Non Staff Traveller",'Banking Instructions'!H63="Employee",'Banking Instructions'!H63="Individual"),IF('Banking Instructions'!BM63="","",'Banking Instructions'!BM63),"")</f>
        <v/>
      </c>
      <c r="BG63" s="136" t="str">
        <f>IF(OR('Banking Instructions'!H63="Non Staff Traveller",'Banking Instructions'!H63="Employee",'Banking Instructions'!H63="Individual"),IF('Banking Instructions'!BN63="","",'Banking Instructions'!BN63),"")</f>
        <v/>
      </c>
      <c r="BH63" s="136" t="str">
        <f>IF(OR('Banking Instructions'!H63="Non Staff Traveller",'Banking Instructions'!H63="Employee",'Banking Instructions'!H63="Individual"),IF('Banking Instructions'!BO63="","",'Banking Instructions'!BO63),"")</f>
        <v/>
      </c>
      <c r="BI63" s="136" t="str">
        <f>IF(OR('Banking Instructions'!H63="Non Staff Traveller",'Banking Instructions'!H63="Employee",'Banking Instructions'!H63="Individual"),IF('Banking Instructions'!BP63="","",'Banking Instructions'!BP63),"")</f>
        <v/>
      </c>
      <c r="BJ63" s="136" t="str">
        <f>IF(OR('Banking Instructions'!H63="Non Staff Traveller",'Banking Instructions'!H63="Employee",'Banking Instructions'!H63="Individual"),IF('Banking Instructions'!BQ63="","",'Banking Instructions'!BQ63),"")</f>
        <v/>
      </c>
      <c r="BK63" s="136" t="str">
        <f>IF(OR('Banking Instructions'!H63="Non Staff Traveller",'Banking Instructions'!H63="Employee",'Banking Instructions'!H63="Individual"),IF('Banking Instructions'!BR63="","",'Banking Instructions'!BR63),"")</f>
        <v/>
      </c>
      <c r="BL63" s="136" t="str">
        <f>IF(OR('Banking Instructions'!H63="Non Staff Traveller",'Banking Instructions'!H63="Employee",'Banking Instructions'!H63="Individual"),IF('Banking Instructions'!BS63="","",'Banking Instructions'!BS63),"")</f>
        <v/>
      </c>
      <c r="BM63" s="136" t="str">
        <f>IF(OR('Banking Instructions'!H63="Non Staff Traveller",'Banking Instructions'!H63="Employee",'Banking Instructions'!H63="Individual"),IF('Banking Instructions'!BT63="","",'Banking Instructions'!BT63),"")</f>
        <v/>
      </c>
      <c r="BN63" s="136"/>
      <c r="BO63" s="210"/>
      <c r="BP63" s="153"/>
      <c r="BQ63" s="153"/>
      <c r="BR63" s="136"/>
      <c r="BS63" s="136"/>
      <c r="BT63" s="136"/>
      <c r="BU63" s="136"/>
      <c r="BV63" s="136" t="str">
        <f t="shared" si="0"/>
        <v/>
      </c>
      <c r="BW63" s="136" t="str">
        <f t="shared" si="1"/>
        <v/>
      </c>
      <c r="BX63" s="210"/>
      <c r="BY63" s="136" t="str">
        <f>IF(OR('Banking Instructions'!H63="Non Staff Traveller",'Banking Instructions'!H63="Employee",'Banking Instructions'!H63="Individual"),IF('Banking Instructions'!CF63="","",'Banking Instructions'!CF63),"")</f>
        <v/>
      </c>
      <c r="BZ63" s="136" t="str">
        <f>IF(OR('Banking Instructions'!H63="Non Staff Traveller",'Banking Instructions'!H63="Employee",'Banking Instructions'!H63="Individual"),IF('Banking Instructions'!CG63="","",'Banking Instructions'!CG63),"")</f>
        <v/>
      </c>
      <c r="CA63" s="136"/>
    </row>
    <row r="64" spans="1:79" s="256" customFormat="1" x14ac:dyDescent="0.2">
      <c r="A64" s="317"/>
      <c r="B64" s="317"/>
      <c r="C64" s="317"/>
      <c r="D64" s="317"/>
      <c r="E64" s="317"/>
      <c r="F64" s="155"/>
      <c r="G64" s="141" t="str">
        <f>IF(OR('Banking Instructions'!H64="Non Staff Traveller",'Banking Instructions'!H64="Employee",'Banking Instructions'!H64="Individual"),'Banking Instructions'!H64,"")</f>
        <v/>
      </c>
      <c r="H64" s="141"/>
      <c r="I64" s="142" t="str">
        <f>IF(OR('Banking Instructions'!H64="Non Staff Traveller",'Banking Instructions'!H64="Employee",'Banking Instructions'!H64="Individual"),IF('Banking Instructions'!J64="","",'Banking Instructions'!J64),"")</f>
        <v/>
      </c>
      <c r="J64" s="143" t="str">
        <f>IF(OR('Banking Instructions'!H64="Non Staff Traveller",'Banking Instructions'!H64="Employee",'Banking Instructions'!H64="Individual"),IF('Banking Instructions'!K64="","",'Banking Instructions'!K64),"")</f>
        <v/>
      </c>
      <c r="K64" s="142" t="str">
        <f>IF(OR('Banking Instructions'!H64="Non Staff Traveller",'Banking Instructions'!H64="Employee",'Banking Instructions'!H64="Individual"),IF('Banking Instructions'!L64="","",'Banking Instructions'!L64),"")</f>
        <v/>
      </c>
      <c r="L64" s="143" t="str">
        <f>IF(OR('Banking Instructions'!H64="Non Staff Traveller",'Banking Instructions'!H64="Employee",'Banking Instructions'!H64="Individual"),IF('Banking Instructions'!Q64="","",'Banking Instructions'!Q64),"")</f>
        <v/>
      </c>
      <c r="M64" s="341"/>
      <c r="N64" s="145" t="str">
        <f>IF(OR('Banking Instructions'!H64="Non Staff Traveller",'Banking Instructions'!H64="Employee",'Banking Instructions'!H64="Individual"),IF('Banking Instructions'!U64="","",'Banking Instructions'!U64),"")</f>
        <v/>
      </c>
      <c r="O64" s="149"/>
      <c r="P64" s="149"/>
      <c r="Q64" s="129" t="str">
        <f>IF(OR('Banking Instructions'!H64="Non Staff Traveller",'Banking Instructions'!H64="Employee",'Banking Instructions'!H64="Individual"),IF('Banking Instructions'!X64="","",'Banking Instructions'!X64),"")</f>
        <v/>
      </c>
      <c r="R64" s="411"/>
      <c r="S64" s="411"/>
      <c r="T64" s="147" t="str">
        <f>IF(OR('Banking Instructions'!H64="Non Staff Traveller",'Banking Instructions'!H64="Employee",'Banking Instructions'!H64="Individual"),IF('Banking Instructions'!AA64="","",'Banking Instructions'!AA64),"")</f>
        <v/>
      </c>
      <c r="U64" s="147" t="str">
        <f>IF(OR('Banking Instructions'!H64="Non Staff Traveller",'Banking Instructions'!H64="Employee",'Banking Instructions'!H64="Individual"),IF('Banking Instructions'!AB64="","",'Banking Instructions'!AB64),"")</f>
        <v/>
      </c>
      <c r="V64" s="143" t="str">
        <f>IF(OR('Banking Instructions'!H64="Non Staff Traveller",'Banking Instructions'!H64="Employee",'Banking Instructions'!H64="Individual"),IF('Banking Instructions'!AC64="","",'Banking Instructions'!AC64),"")</f>
        <v/>
      </c>
      <c r="W64" s="342"/>
      <c r="X64" s="147"/>
      <c r="Y64" s="147"/>
      <c r="Z64" s="147"/>
      <c r="AA64" s="149"/>
      <c r="AB64" s="145" t="str">
        <f>IF(OR('Banking Instructions'!H64="Non Staff Traveller",'Banking Instructions'!H64="Employee",'Banking Instructions'!H64="Individual"),IF('Banking Instructions'!AI64="","",'Banking Instructions'!AI64),"")</f>
        <v/>
      </c>
      <c r="AC64" s="145" t="str">
        <f>IF(OR('Banking Instructions'!H64="Non Staff Traveller",'Banking Instructions'!H64="Employee",'Banking Instructions'!H64="Individual"),IF('Banking Instructions'!AJ64="","",'Banking Instructions'!AJ64),"")</f>
        <v/>
      </c>
      <c r="AD64" s="343" t="str">
        <f>IF(OR('Banking Instructions'!H64="Non Staff Traveller",'Banking Instructions'!H64="Employee",'Banking Instructions'!H64="Individual"),IF('Banking Instructions'!AK64="","",'Banking Instructions'!AK64),"")</f>
        <v/>
      </c>
      <c r="AE64" s="147"/>
      <c r="AF64" s="147" t="str">
        <f>IF(OR('Banking Instructions'!H64="Non Staff Traveller",'Banking Instructions'!H64="Employee",'Banking Instructions'!H64="Individual"),IF('Banking Instructions'!AM64="","",'Banking Instructions'!AM64),"")</f>
        <v/>
      </c>
      <c r="AG64" s="147" t="str">
        <f>IF(OR('Banking Instructions'!H64="Non Staff Traveller",'Banking Instructions'!H64="Employee",'Banking Instructions'!H64="Individual"),IF('Banking Instructions'!AN64="","",'Banking Instructions'!AN64),"")</f>
        <v/>
      </c>
      <c r="AH64" s="147"/>
      <c r="AI64" s="344" t="str">
        <f>IF(OR('Banking Instructions'!H64="Non Staff Traveller",'Banking Instructions'!H64="Employee",'Banking Instructions'!H64="Individual"),IF('Banking Instructions'!AP64="","",'Banking Instructions'!AP64),"")</f>
        <v/>
      </c>
      <c r="AJ64" s="150" t="str">
        <f>IF(OR('Banking Instructions'!H64="Non Staff Traveller",'Banking Instructions'!H64="Employee",'Banking Instructions'!H64="Individual"),IF('Banking Instructions'!AQ64="","",'Banking Instructions'!AQ64),"")</f>
        <v/>
      </c>
      <c r="AK64" s="151" t="str">
        <f>IF(OR('Banking Instructions'!H64="Non Staff Traveller",'Banking Instructions'!H64="Employee",'Banking Instructions'!H64="Individual"),IF('Banking Instructions'!AR64="","",'Banking Instructions'!AR64),"")</f>
        <v/>
      </c>
      <c r="AL64" s="344" t="str">
        <f>IF(OR('Banking Instructions'!H64="Non Staff Traveller",'Banking Instructions'!H64="Employee",'Banking Instructions'!H64="Individual"),IF('Banking Instructions'!AS64="","",'Banking Instructions'!AS64),"")</f>
        <v/>
      </c>
      <c r="AM64" s="152" t="str">
        <f>IF(OR('Banking Instructions'!H64="Non Staff Traveller",'Banking Instructions'!H64="Employee",'Banking Instructions'!H64="Individual"),IF('Banking Instructions'!AT64="","",'Banking Instructions'!AT64),"")</f>
        <v/>
      </c>
      <c r="AN64" s="152" t="str">
        <f>IF(OR('Banking Instructions'!H64="Non Staff Traveller",'Banking Instructions'!H64="Employee",'Banking Instructions'!H64="Individual"),IF('Banking Instructions'!AU64="","",'Banking Instructions'!AU64),"")</f>
        <v/>
      </c>
      <c r="AO64" s="136" t="str">
        <f>IF(OR('Banking Instructions'!H64="Non Staff Traveller",'Banking Instructions'!H64="Employee",'Banking Instructions'!H64="Individual"),IF('Banking Instructions'!AV64="","",'Banking Instructions'!AV64),"")</f>
        <v/>
      </c>
      <c r="AP64" s="210"/>
      <c r="AQ64" s="150" t="str">
        <f t="shared" si="2"/>
        <v/>
      </c>
      <c r="AR64" s="344"/>
      <c r="AS64" s="136" t="str">
        <f>IF(OR('Banking Instructions'!H64="Non Staff Traveller",'Banking Instructions'!H64="Employee",'Banking Instructions'!H64="Individual"),IF('Banking Instructions'!AZ64="","",'Banking Instructions'!AZ64),"")</f>
        <v/>
      </c>
      <c r="AT64" s="152" t="str">
        <f>IF(OR('Banking Instructions'!H64="Non Staff Traveller",'Banking Instructions'!H64="Employee",'Banking Instructions'!H64="Individual"),IF('Banking Instructions'!BA64="","",'Banking Instructions'!BA64),"")</f>
        <v/>
      </c>
      <c r="AU64" s="152" t="str">
        <f>IF(OR('Banking Instructions'!H64="Non Staff Traveller",'Banking Instructions'!H64="Employee",'Banking Instructions'!H64="Individual"),IF('Banking Instructions'!BB64="","",'Banking Instructions'!BB64),"")</f>
        <v/>
      </c>
      <c r="AV64" s="210"/>
      <c r="AW64" s="136" t="str">
        <f>IF(OR('Banking Instructions'!H64="Non Staff Traveller",'Banking Instructions'!H64="Employee",'Banking Instructions'!H64="Individual"),IF('Banking Instructions'!BD64="","",'Banking Instructions'!BD64),"")</f>
        <v/>
      </c>
      <c r="AX64" s="136" t="str">
        <f>IF(OR('Banking Instructions'!H64="Non Staff Traveller",'Banking Instructions'!H64="Employee",'Banking Instructions'!H64="Individual"),IF('Banking Instructions'!BE64="","",'Banking Instructions'!BE64),"")</f>
        <v/>
      </c>
      <c r="AY64" s="152" t="str">
        <f>IF(OR('Banking Instructions'!H64="Non Staff Traveller",'Banking Instructions'!H64="Employee",'Banking Instructions'!H64="Individual"),IF('Banking Instructions'!BF64="","",'Banking Instructions'!BF64),"")</f>
        <v/>
      </c>
      <c r="AZ64" s="152" t="str">
        <f>IF(OR('Banking Instructions'!H64="Non Staff Traveller",'Banking Instructions'!H64="Employee",'Banking Instructions'!H64="Individual"),IF('Banking Instructions'!BG64="","",'Banking Instructions'!BG64),"")</f>
        <v/>
      </c>
      <c r="BA64" s="152" t="str">
        <f>IF(OR('Banking Instructions'!H64="Non Staff Traveller",'Banking Instructions'!H64="Employee",'Banking Instructions'!H64="Individual"),IF('Banking Instructions'!BH64="","",'Banking Instructions'!BH64),"")</f>
        <v/>
      </c>
      <c r="BB64" s="152" t="str">
        <f>IF(OR('Banking Instructions'!H64="Non Staff Traveller",'Banking Instructions'!H64="Employee",'Banking Instructions'!H64="Individual"),IF('Banking Instructions'!BI64="","",'Banking Instructions'!BI64),"")</f>
        <v/>
      </c>
      <c r="BC64" s="152" t="str">
        <f>IF(OR('Banking Instructions'!H64="Non Staff Traveller",'Banking Instructions'!H64="Employee",'Banking Instructions'!H64="Individual"),IF('Banking Instructions'!BJ64="","",'Banking Instructions'!BJ64),"")</f>
        <v/>
      </c>
      <c r="BD64" s="136" t="str">
        <f>IF(OR('Banking Instructions'!H64="Non Staff Traveller",'Banking Instructions'!H64="Employee",'Banking Instructions'!H64="Individual"),IF('Banking Instructions'!BK64="","",'Banking Instructions'!BK64),"")</f>
        <v/>
      </c>
      <c r="BE64" s="152" t="str">
        <f>IF(OR('Banking Instructions'!H64="Non Staff Traveller",'Banking Instructions'!H64="Employee",'Banking Instructions'!H64="Individual"),IF('Banking Instructions'!BL64="","",'Banking Instructions'!BL64),"")</f>
        <v/>
      </c>
      <c r="BF64" s="136" t="str">
        <f>IF(OR('Banking Instructions'!H64="Non Staff Traveller",'Banking Instructions'!H64="Employee",'Banking Instructions'!H64="Individual"),IF('Banking Instructions'!BM64="","",'Banking Instructions'!BM64),"")</f>
        <v/>
      </c>
      <c r="BG64" s="136" t="str">
        <f>IF(OR('Banking Instructions'!H64="Non Staff Traveller",'Banking Instructions'!H64="Employee",'Banking Instructions'!H64="Individual"),IF('Banking Instructions'!BN64="","",'Banking Instructions'!BN64),"")</f>
        <v/>
      </c>
      <c r="BH64" s="136" t="str">
        <f>IF(OR('Banking Instructions'!H64="Non Staff Traveller",'Banking Instructions'!H64="Employee",'Banking Instructions'!H64="Individual"),IF('Banking Instructions'!BO64="","",'Banking Instructions'!BO64),"")</f>
        <v/>
      </c>
      <c r="BI64" s="136" t="str">
        <f>IF(OR('Banking Instructions'!H64="Non Staff Traveller",'Banking Instructions'!H64="Employee",'Banking Instructions'!H64="Individual"),IF('Banking Instructions'!BP64="","",'Banking Instructions'!BP64),"")</f>
        <v/>
      </c>
      <c r="BJ64" s="136" t="str">
        <f>IF(OR('Banking Instructions'!H64="Non Staff Traveller",'Banking Instructions'!H64="Employee",'Banking Instructions'!H64="Individual"),IF('Banking Instructions'!BQ64="","",'Banking Instructions'!BQ64),"")</f>
        <v/>
      </c>
      <c r="BK64" s="136" t="str">
        <f>IF(OR('Banking Instructions'!H64="Non Staff Traveller",'Banking Instructions'!H64="Employee",'Banking Instructions'!H64="Individual"),IF('Banking Instructions'!BR64="","",'Banking Instructions'!BR64),"")</f>
        <v/>
      </c>
      <c r="BL64" s="136" t="str">
        <f>IF(OR('Banking Instructions'!H64="Non Staff Traveller",'Banking Instructions'!H64="Employee",'Banking Instructions'!H64="Individual"),IF('Banking Instructions'!BS64="","",'Banking Instructions'!BS64),"")</f>
        <v/>
      </c>
      <c r="BM64" s="136" t="str">
        <f>IF(OR('Banking Instructions'!H64="Non Staff Traveller",'Banking Instructions'!H64="Employee",'Banking Instructions'!H64="Individual"),IF('Banking Instructions'!BT64="","",'Banking Instructions'!BT64),"")</f>
        <v/>
      </c>
      <c r="BN64" s="136"/>
      <c r="BO64" s="210"/>
      <c r="BP64" s="153"/>
      <c r="BQ64" s="153"/>
      <c r="BR64" s="136"/>
      <c r="BS64" s="136"/>
      <c r="BT64" s="136"/>
      <c r="BU64" s="136"/>
      <c r="BV64" s="136" t="str">
        <f t="shared" si="0"/>
        <v/>
      </c>
      <c r="BW64" s="136" t="str">
        <f t="shared" si="1"/>
        <v/>
      </c>
      <c r="BX64" s="210"/>
      <c r="BY64" s="136" t="str">
        <f>IF(OR('Banking Instructions'!H64="Non Staff Traveller",'Banking Instructions'!H64="Employee",'Banking Instructions'!H64="Individual"),IF('Banking Instructions'!CF64="","",'Banking Instructions'!CF64),"")</f>
        <v/>
      </c>
      <c r="BZ64" s="136" t="str">
        <f>IF(OR('Banking Instructions'!H64="Non Staff Traveller",'Banking Instructions'!H64="Employee",'Banking Instructions'!H64="Individual"),IF('Banking Instructions'!CG64="","",'Banking Instructions'!CG64),"")</f>
        <v/>
      </c>
      <c r="CA64" s="136"/>
    </row>
    <row r="65" spans="1:79" s="256" customFormat="1" x14ac:dyDescent="0.2">
      <c r="A65" s="317"/>
      <c r="B65" s="317"/>
      <c r="C65" s="317"/>
      <c r="D65" s="317"/>
      <c r="E65" s="317"/>
      <c r="F65" s="155"/>
      <c r="G65" s="141" t="str">
        <f>IF(OR('Banking Instructions'!H65="Non Staff Traveller",'Banking Instructions'!H65="Employee",'Banking Instructions'!H65="Individual"),'Banking Instructions'!H65,"")</f>
        <v/>
      </c>
      <c r="H65" s="141"/>
      <c r="I65" s="142" t="str">
        <f>IF(OR('Banking Instructions'!H65="Non Staff Traveller",'Banking Instructions'!H65="Employee",'Banking Instructions'!H65="Individual"),IF('Banking Instructions'!J65="","",'Banking Instructions'!J65),"")</f>
        <v/>
      </c>
      <c r="J65" s="143" t="str">
        <f>IF(OR('Banking Instructions'!H65="Non Staff Traveller",'Banking Instructions'!H65="Employee",'Banking Instructions'!H65="Individual"),IF('Banking Instructions'!K65="","",'Banking Instructions'!K65),"")</f>
        <v/>
      </c>
      <c r="K65" s="142" t="str">
        <f>IF(OR('Banking Instructions'!H65="Non Staff Traveller",'Banking Instructions'!H65="Employee",'Banking Instructions'!H65="Individual"),IF('Banking Instructions'!L65="","",'Banking Instructions'!L65),"")</f>
        <v/>
      </c>
      <c r="L65" s="143" t="str">
        <f>IF(OR('Banking Instructions'!H65="Non Staff Traveller",'Banking Instructions'!H65="Employee",'Banking Instructions'!H65="Individual"),IF('Banking Instructions'!Q65="","",'Banking Instructions'!Q65),"")</f>
        <v/>
      </c>
      <c r="M65" s="341"/>
      <c r="N65" s="145" t="str">
        <f>IF(OR('Banking Instructions'!H65="Non Staff Traveller",'Banking Instructions'!H65="Employee",'Banking Instructions'!H65="Individual"),IF('Banking Instructions'!U65="","",'Banking Instructions'!U65),"")</f>
        <v/>
      </c>
      <c r="O65" s="149"/>
      <c r="P65" s="149"/>
      <c r="Q65" s="129" t="str">
        <f>IF(OR('Banking Instructions'!H65="Non Staff Traveller",'Banking Instructions'!H65="Employee",'Banking Instructions'!H65="Individual"),IF('Banking Instructions'!X65="","",'Banking Instructions'!X65),"")</f>
        <v/>
      </c>
      <c r="R65" s="411"/>
      <c r="S65" s="411"/>
      <c r="T65" s="147" t="str">
        <f>IF(OR('Banking Instructions'!H65="Non Staff Traveller",'Banking Instructions'!H65="Employee",'Banking Instructions'!H65="Individual"),IF('Banking Instructions'!AA65="","",'Banking Instructions'!AA65),"")</f>
        <v/>
      </c>
      <c r="U65" s="147" t="str">
        <f>IF(OR('Banking Instructions'!H65="Non Staff Traveller",'Banking Instructions'!H65="Employee",'Banking Instructions'!H65="Individual"),IF('Banking Instructions'!AB65="","",'Banking Instructions'!AB65),"")</f>
        <v/>
      </c>
      <c r="V65" s="143" t="str">
        <f>IF(OR('Banking Instructions'!H65="Non Staff Traveller",'Banking Instructions'!H65="Employee",'Banking Instructions'!H65="Individual"),IF('Banking Instructions'!AC65="","",'Banking Instructions'!AC65),"")</f>
        <v/>
      </c>
      <c r="W65" s="342"/>
      <c r="X65" s="147"/>
      <c r="Y65" s="147"/>
      <c r="Z65" s="147"/>
      <c r="AA65" s="149"/>
      <c r="AB65" s="145" t="str">
        <f>IF(OR('Banking Instructions'!H65="Non Staff Traveller",'Banking Instructions'!H65="Employee",'Banking Instructions'!H65="Individual"),IF('Banking Instructions'!AI65="","",'Banking Instructions'!AI65),"")</f>
        <v/>
      </c>
      <c r="AC65" s="145" t="str">
        <f>IF(OR('Banking Instructions'!H65="Non Staff Traveller",'Banking Instructions'!H65="Employee",'Banking Instructions'!H65="Individual"),IF('Banking Instructions'!AJ65="","",'Banking Instructions'!AJ65),"")</f>
        <v/>
      </c>
      <c r="AD65" s="343" t="str">
        <f>IF(OR('Banking Instructions'!H65="Non Staff Traveller",'Banking Instructions'!H65="Employee",'Banking Instructions'!H65="Individual"),IF('Banking Instructions'!AK65="","",'Banking Instructions'!AK65),"")</f>
        <v/>
      </c>
      <c r="AE65" s="147"/>
      <c r="AF65" s="147" t="str">
        <f>IF(OR('Banking Instructions'!H65="Non Staff Traveller",'Banking Instructions'!H65="Employee",'Banking Instructions'!H65="Individual"),IF('Banking Instructions'!AM65="","",'Banking Instructions'!AM65),"")</f>
        <v/>
      </c>
      <c r="AG65" s="147" t="str">
        <f>IF(OR('Banking Instructions'!H65="Non Staff Traveller",'Banking Instructions'!H65="Employee",'Banking Instructions'!H65="Individual"),IF('Banking Instructions'!AN65="","",'Banking Instructions'!AN65),"")</f>
        <v/>
      </c>
      <c r="AH65" s="147"/>
      <c r="AI65" s="344" t="str">
        <f>IF(OR('Banking Instructions'!H65="Non Staff Traveller",'Banking Instructions'!H65="Employee",'Banking Instructions'!H65="Individual"),IF('Banking Instructions'!AP65="","",'Banking Instructions'!AP65),"")</f>
        <v/>
      </c>
      <c r="AJ65" s="150" t="str">
        <f>IF(OR('Banking Instructions'!H65="Non Staff Traveller",'Banking Instructions'!H65="Employee",'Banking Instructions'!H65="Individual"),IF('Banking Instructions'!AQ65="","",'Banking Instructions'!AQ65),"")</f>
        <v/>
      </c>
      <c r="AK65" s="151" t="str">
        <f>IF(OR('Banking Instructions'!H65="Non Staff Traveller",'Banking Instructions'!H65="Employee",'Banking Instructions'!H65="Individual"),IF('Banking Instructions'!AR65="","",'Banking Instructions'!AR65),"")</f>
        <v/>
      </c>
      <c r="AL65" s="344" t="str">
        <f>IF(OR('Banking Instructions'!H65="Non Staff Traveller",'Banking Instructions'!H65="Employee",'Banking Instructions'!H65="Individual"),IF('Banking Instructions'!AS65="","",'Banking Instructions'!AS65),"")</f>
        <v/>
      </c>
      <c r="AM65" s="152" t="str">
        <f>IF(OR('Banking Instructions'!H65="Non Staff Traveller",'Banking Instructions'!H65="Employee",'Banking Instructions'!H65="Individual"),IF('Banking Instructions'!AT65="","",'Banking Instructions'!AT65),"")</f>
        <v/>
      </c>
      <c r="AN65" s="152" t="str">
        <f>IF(OR('Banking Instructions'!H65="Non Staff Traveller",'Banking Instructions'!H65="Employee",'Banking Instructions'!H65="Individual"),IF('Banking Instructions'!AU65="","",'Banking Instructions'!AU65),"")</f>
        <v/>
      </c>
      <c r="AO65" s="136" t="str">
        <f>IF(OR('Banking Instructions'!H65="Non Staff Traveller",'Banking Instructions'!H65="Employee",'Banking Instructions'!H65="Individual"),IF('Banking Instructions'!AV65="","",'Banking Instructions'!AV65),"")</f>
        <v/>
      </c>
      <c r="AP65" s="210"/>
      <c r="AQ65" s="150" t="str">
        <f t="shared" si="2"/>
        <v/>
      </c>
      <c r="AR65" s="344"/>
      <c r="AS65" s="136" t="str">
        <f>IF(OR('Banking Instructions'!H65="Non Staff Traveller",'Banking Instructions'!H65="Employee",'Banking Instructions'!H65="Individual"),IF('Banking Instructions'!AZ65="","",'Banking Instructions'!AZ65),"")</f>
        <v/>
      </c>
      <c r="AT65" s="152" t="str">
        <f>IF(OR('Banking Instructions'!H65="Non Staff Traveller",'Banking Instructions'!H65="Employee",'Banking Instructions'!H65="Individual"),IF('Banking Instructions'!BA65="","",'Banking Instructions'!BA65),"")</f>
        <v/>
      </c>
      <c r="AU65" s="152" t="str">
        <f>IF(OR('Banking Instructions'!H65="Non Staff Traveller",'Banking Instructions'!H65="Employee",'Banking Instructions'!H65="Individual"),IF('Banking Instructions'!BB65="","",'Banking Instructions'!BB65),"")</f>
        <v/>
      </c>
      <c r="AV65" s="210"/>
      <c r="AW65" s="136" t="str">
        <f>IF(OR('Banking Instructions'!H65="Non Staff Traveller",'Banking Instructions'!H65="Employee",'Banking Instructions'!H65="Individual"),IF('Banking Instructions'!BD65="","",'Banking Instructions'!BD65),"")</f>
        <v/>
      </c>
      <c r="AX65" s="136" t="str">
        <f>IF(OR('Banking Instructions'!H65="Non Staff Traveller",'Banking Instructions'!H65="Employee",'Banking Instructions'!H65="Individual"),IF('Banking Instructions'!BE65="","",'Banking Instructions'!BE65),"")</f>
        <v/>
      </c>
      <c r="AY65" s="152" t="str">
        <f>IF(OR('Banking Instructions'!H65="Non Staff Traveller",'Banking Instructions'!H65="Employee",'Banking Instructions'!H65="Individual"),IF('Banking Instructions'!BF65="","",'Banking Instructions'!BF65),"")</f>
        <v/>
      </c>
      <c r="AZ65" s="152" t="str">
        <f>IF(OR('Banking Instructions'!H65="Non Staff Traveller",'Banking Instructions'!H65="Employee",'Banking Instructions'!H65="Individual"),IF('Banking Instructions'!BG65="","",'Banking Instructions'!BG65),"")</f>
        <v/>
      </c>
      <c r="BA65" s="152" t="str">
        <f>IF(OR('Banking Instructions'!H65="Non Staff Traveller",'Banking Instructions'!H65="Employee",'Banking Instructions'!H65="Individual"),IF('Banking Instructions'!BH65="","",'Banking Instructions'!BH65),"")</f>
        <v/>
      </c>
      <c r="BB65" s="152" t="str">
        <f>IF(OR('Banking Instructions'!H65="Non Staff Traveller",'Banking Instructions'!H65="Employee",'Banking Instructions'!H65="Individual"),IF('Banking Instructions'!BI65="","",'Banking Instructions'!BI65),"")</f>
        <v/>
      </c>
      <c r="BC65" s="152" t="str">
        <f>IF(OR('Banking Instructions'!H65="Non Staff Traveller",'Banking Instructions'!H65="Employee",'Banking Instructions'!H65="Individual"),IF('Banking Instructions'!BJ65="","",'Banking Instructions'!BJ65),"")</f>
        <v/>
      </c>
      <c r="BD65" s="136" t="str">
        <f>IF(OR('Banking Instructions'!H65="Non Staff Traveller",'Banking Instructions'!H65="Employee",'Banking Instructions'!H65="Individual"),IF('Banking Instructions'!BK65="","",'Banking Instructions'!BK65),"")</f>
        <v/>
      </c>
      <c r="BE65" s="152" t="str">
        <f>IF(OR('Banking Instructions'!H65="Non Staff Traveller",'Banking Instructions'!H65="Employee",'Banking Instructions'!H65="Individual"),IF('Banking Instructions'!BL65="","",'Banking Instructions'!BL65),"")</f>
        <v/>
      </c>
      <c r="BF65" s="136" t="str">
        <f>IF(OR('Banking Instructions'!H65="Non Staff Traveller",'Banking Instructions'!H65="Employee",'Banking Instructions'!H65="Individual"),IF('Banking Instructions'!BM65="","",'Banking Instructions'!BM65),"")</f>
        <v/>
      </c>
      <c r="BG65" s="136" t="str">
        <f>IF(OR('Banking Instructions'!H65="Non Staff Traveller",'Banking Instructions'!H65="Employee",'Banking Instructions'!H65="Individual"),IF('Banking Instructions'!BN65="","",'Banking Instructions'!BN65),"")</f>
        <v/>
      </c>
      <c r="BH65" s="136" t="str">
        <f>IF(OR('Banking Instructions'!H65="Non Staff Traveller",'Banking Instructions'!H65="Employee",'Banking Instructions'!H65="Individual"),IF('Banking Instructions'!BO65="","",'Banking Instructions'!BO65),"")</f>
        <v/>
      </c>
      <c r="BI65" s="136" t="str">
        <f>IF(OR('Banking Instructions'!H65="Non Staff Traveller",'Banking Instructions'!H65="Employee",'Banking Instructions'!H65="Individual"),IF('Banking Instructions'!BP65="","",'Banking Instructions'!BP65),"")</f>
        <v/>
      </c>
      <c r="BJ65" s="136" t="str">
        <f>IF(OR('Banking Instructions'!H65="Non Staff Traveller",'Banking Instructions'!H65="Employee",'Banking Instructions'!H65="Individual"),IF('Banking Instructions'!BQ65="","",'Banking Instructions'!BQ65),"")</f>
        <v/>
      </c>
      <c r="BK65" s="136" t="str">
        <f>IF(OR('Banking Instructions'!H65="Non Staff Traveller",'Banking Instructions'!H65="Employee",'Banking Instructions'!H65="Individual"),IF('Banking Instructions'!BR65="","",'Banking Instructions'!BR65),"")</f>
        <v/>
      </c>
      <c r="BL65" s="136" t="str">
        <f>IF(OR('Banking Instructions'!H65="Non Staff Traveller",'Banking Instructions'!H65="Employee",'Banking Instructions'!H65="Individual"),IF('Banking Instructions'!BS65="","",'Banking Instructions'!BS65),"")</f>
        <v/>
      </c>
      <c r="BM65" s="136" t="str">
        <f>IF(OR('Banking Instructions'!H65="Non Staff Traveller",'Banking Instructions'!H65="Employee",'Banking Instructions'!H65="Individual"),IF('Banking Instructions'!BT65="","",'Banking Instructions'!BT65),"")</f>
        <v/>
      </c>
      <c r="BN65" s="136"/>
      <c r="BO65" s="210"/>
      <c r="BP65" s="153"/>
      <c r="BQ65" s="153"/>
      <c r="BR65" s="136"/>
      <c r="BS65" s="136"/>
      <c r="BT65" s="136"/>
      <c r="BU65" s="136"/>
      <c r="BV65" s="136" t="str">
        <f t="shared" si="0"/>
        <v/>
      </c>
      <c r="BW65" s="136" t="str">
        <f t="shared" si="1"/>
        <v/>
      </c>
      <c r="BX65" s="210"/>
      <c r="BY65" s="136" t="str">
        <f>IF(OR('Banking Instructions'!H65="Non Staff Traveller",'Banking Instructions'!H65="Employee",'Banking Instructions'!H65="Individual"),IF('Banking Instructions'!CF65="","",'Banking Instructions'!CF65),"")</f>
        <v/>
      </c>
      <c r="BZ65" s="136" t="str">
        <f>IF(OR('Banking Instructions'!H65="Non Staff Traveller",'Banking Instructions'!H65="Employee",'Banking Instructions'!H65="Individual"),IF('Banking Instructions'!CG65="","",'Banking Instructions'!CG65),"")</f>
        <v/>
      </c>
      <c r="CA65" s="136"/>
    </row>
    <row r="66" spans="1:79" s="256" customFormat="1" x14ac:dyDescent="0.2">
      <c r="A66" s="317"/>
      <c r="B66" s="317"/>
      <c r="C66" s="317"/>
      <c r="D66" s="317"/>
      <c r="E66" s="317"/>
      <c r="F66" s="155"/>
      <c r="G66" s="141" t="str">
        <f>IF(OR('Banking Instructions'!H66="Non Staff Traveller",'Banking Instructions'!H66="Employee",'Banking Instructions'!H66="Individual"),'Banking Instructions'!H66,"")</f>
        <v/>
      </c>
      <c r="H66" s="141"/>
      <c r="I66" s="142" t="str">
        <f>IF(OR('Banking Instructions'!H66="Non Staff Traveller",'Banking Instructions'!H66="Employee",'Banking Instructions'!H66="Individual"),IF('Banking Instructions'!J66="","",'Banking Instructions'!J66),"")</f>
        <v/>
      </c>
      <c r="J66" s="143" t="str">
        <f>IF(OR('Banking Instructions'!H66="Non Staff Traveller",'Banking Instructions'!H66="Employee",'Banking Instructions'!H66="Individual"),IF('Banking Instructions'!K66="","",'Banking Instructions'!K66),"")</f>
        <v/>
      </c>
      <c r="K66" s="142" t="str">
        <f>IF(OR('Banking Instructions'!H66="Non Staff Traveller",'Banking Instructions'!H66="Employee",'Banking Instructions'!H66="Individual"),IF('Banking Instructions'!L66="","",'Banking Instructions'!L66),"")</f>
        <v/>
      </c>
      <c r="L66" s="143" t="str">
        <f>IF(OR('Banking Instructions'!H66="Non Staff Traveller",'Banking Instructions'!H66="Employee",'Banking Instructions'!H66="Individual"),IF('Banking Instructions'!Q66="","",'Banking Instructions'!Q66),"")</f>
        <v/>
      </c>
      <c r="M66" s="341"/>
      <c r="N66" s="145" t="str">
        <f>IF(OR('Banking Instructions'!H66="Non Staff Traveller",'Banking Instructions'!H66="Employee",'Banking Instructions'!H66="Individual"),IF('Banking Instructions'!U66="","",'Banking Instructions'!U66),"")</f>
        <v/>
      </c>
      <c r="O66" s="149"/>
      <c r="P66" s="149"/>
      <c r="Q66" s="129" t="str">
        <f>IF(OR('Banking Instructions'!H66="Non Staff Traveller",'Banking Instructions'!H66="Employee",'Banking Instructions'!H66="Individual"),IF('Banking Instructions'!X66="","",'Banking Instructions'!X66),"")</f>
        <v/>
      </c>
      <c r="R66" s="411"/>
      <c r="S66" s="411"/>
      <c r="T66" s="147" t="str">
        <f>IF(OR('Banking Instructions'!H66="Non Staff Traveller",'Banking Instructions'!H66="Employee",'Banking Instructions'!H66="Individual"),IF('Banking Instructions'!AA66="","",'Banking Instructions'!AA66),"")</f>
        <v/>
      </c>
      <c r="U66" s="147" t="str">
        <f>IF(OR('Banking Instructions'!H66="Non Staff Traveller",'Banking Instructions'!H66="Employee",'Banking Instructions'!H66="Individual"),IF('Banking Instructions'!AB66="","",'Banking Instructions'!AB66),"")</f>
        <v/>
      </c>
      <c r="V66" s="143" t="str">
        <f>IF(OR('Banking Instructions'!H66="Non Staff Traveller",'Banking Instructions'!H66="Employee",'Banking Instructions'!H66="Individual"),IF('Banking Instructions'!AC66="","",'Banking Instructions'!AC66),"")</f>
        <v/>
      </c>
      <c r="W66" s="342"/>
      <c r="X66" s="147"/>
      <c r="Y66" s="147"/>
      <c r="Z66" s="147"/>
      <c r="AA66" s="149"/>
      <c r="AB66" s="145" t="str">
        <f>IF(OR('Banking Instructions'!H66="Non Staff Traveller",'Banking Instructions'!H66="Employee",'Banking Instructions'!H66="Individual"),IF('Banking Instructions'!AI66="","",'Banking Instructions'!AI66),"")</f>
        <v/>
      </c>
      <c r="AC66" s="145" t="str">
        <f>IF(OR('Banking Instructions'!H66="Non Staff Traveller",'Banking Instructions'!H66="Employee",'Banking Instructions'!H66="Individual"),IF('Banking Instructions'!AJ66="","",'Banking Instructions'!AJ66),"")</f>
        <v/>
      </c>
      <c r="AD66" s="343" t="str">
        <f>IF(OR('Banking Instructions'!H66="Non Staff Traveller",'Banking Instructions'!H66="Employee",'Banking Instructions'!H66="Individual"),IF('Banking Instructions'!AK66="","",'Banking Instructions'!AK66),"")</f>
        <v/>
      </c>
      <c r="AE66" s="147"/>
      <c r="AF66" s="147" t="str">
        <f>IF(OR('Banking Instructions'!H66="Non Staff Traveller",'Banking Instructions'!H66="Employee",'Banking Instructions'!H66="Individual"),IF('Banking Instructions'!AM66="","",'Banking Instructions'!AM66),"")</f>
        <v/>
      </c>
      <c r="AG66" s="147" t="str">
        <f>IF(OR('Banking Instructions'!H66="Non Staff Traveller",'Banking Instructions'!H66="Employee",'Banking Instructions'!H66="Individual"),IF('Banking Instructions'!AN66="","",'Banking Instructions'!AN66),"")</f>
        <v/>
      </c>
      <c r="AH66" s="147"/>
      <c r="AI66" s="344" t="str">
        <f>IF(OR('Banking Instructions'!H66="Non Staff Traveller",'Banking Instructions'!H66="Employee",'Banking Instructions'!H66="Individual"),IF('Banking Instructions'!AP66="","",'Banking Instructions'!AP66),"")</f>
        <v/>
      </c>
      <c r="AJ66" s="150" t="str">
        <f>IF(OR('Banking Instructions'!H66="Non Staff Traveller",'Banking Instructions'!H66="Employee",'Banking Instructions'!H66="Individual"),IF('Banking Instructions'!AQ66="","",'Banking Instructions'!AQ66),"")</f>
        <v/>
      </c>
      <c r="AK66" s="151" t="str">
        <f>IF(OR('Banking Instructions'!H66="Non Staff Traveller",'Banking Instructions'!H66="Employee",'Banking Instructions'!H66="Individual"),IF('Banking Instructions'!AR66="","",'Banking Instructions'!AR66),"")</f>
        <v/>
      </c>
      <c r="AL66" s="344" t="str">
        <f>IF(OR('Banking Instructions'!H66="Non Staff Traveller",'Banking Instructions'!H66="Employee",'Banking Instructions'!H66="Individual"),IF('Banking Instructions'!AS66="","",'Banking Instructions'!AS66),"")</f>
        <v/>
      </c>
      <c r="AM66" s="152" t="str">
        <f>IF(OR('Banking Instructions'!H66="Non Staff Traveller",'Banking Instructions'!H66="Employee",'Banking Instructions'!H66="Individual"),IF('Banking Instructions'!AT66="","",'Banking Instructions'!AT66),"")</f>
        <v/>
      </c>
      <c r="AN66" s="152" t="str">
        <f>IF(OR('Banking Instructions'!H66="Non Staff Traveller",'Banking Instructions'!H66="Employee",'Banking Instructions'!H66="Individual"),IF('Banking Instructions'!AU66="","",'Banking Instructions'!AU66),"")</f>
        <v/>
      </c>
      <c r="AO66" s="136" t="str">
        <f>IF(OR('Banking Instructions'!H66="Non Staff Traveller",'Banking Instructions'!H66="Employee",'Banking Instructions'!H66="Individual"),IF('Banking Instructions'!AV66="","",'Banking Instructions'!AV66),"")</f>
        <v/>
      </c>
      <c r="AP66" s="210"/>
      <c r="AQ66" s="150" t="str">
        <f t="shared" si="2"/>
        <v/>
      </c>
      <c r="AR66" s="344"/>
      <c r="AS66" s="136" t="str">
        <f>IF(OR('Banking Instructions'!H66="Non Staff Traveller",'Banking Instructions'!H66="Employee",'Banking Instructions'!H66="Individual"),IF('Banking Instructions'!AZ66="","",'Banking Instructions'!AZ66),"")</f>
        <v/>
      </c>
      <c r="AT66" s="152" t="str">
        <f>IF(OR('Banking Instructions'!H66="Non Staff Traveller",'Banking Instructions'!H66="Employee",'Banking Instructions'!H66="Individual"),IF('Banking Instructions'!BA66="","",'Banking Instructions'!BA66),"")</f>
        <v/>
      </c>
      <c r="AU66" s="152" t="str">
        <f>IF(OR('Banking Instructions'!H66="Non Staff Traveller",'Banking Instructions'!H66="Employee",'Banking Instructions'!H66="Individual"),IF('Banking Instructions'!BB66="","",'Banking Instructions'!BB66),"")</f>
        <v/>
      </c>
      <c r="AV66" s="210"/>
      <c r="AW66" s="136" t="str">
        <f>IF(OR('Banking Instructions'!H66="Non Staff Traveller",'Banking Instructions'!H66="Employee",'Banking Instructions'!H66="Individual"),IF('Banking Instructions'!BD66="","",'Banking Instructions'!BD66),"")</f>
        <v/>
      </c>
      <c r="AX66" s="136" t="str">
        <f>IF(OR('Banking Instructions'!H66="Non Staff Traveller",'Banking Instructions'!H66="Employee",'Banking Instructions'!H66="Individual"),IF('Banking Instructions'!BE66="","",'Banking Instructions'!BE66),"")</f>
        <v/>
      </c>
      <c r="AY66" s="152" t="str">
        <f>IF(OR('Banking Instructions'!H66="Non Staff Traveller",'Banking Instructions'!H66="Employee",'Banking Instructions'!H66="Individual"),IF('Banking Instructions'!BF66="","",'Banking Instructions'!BF66),"")</f>
        <v/>
      </c>
      <c r="AZ66" s="152" t="str">
        <f>IF(OR('Banking Instructions'!H66="Non Staff Traveller",'Banking Instructions'!H66="Employee",'Banking Instructions'!H66="Individual"),IF('Banking Instructions'!BG66="","",'Banking Instructions'!BG66),"")</f>
        <v/>
      </c>
      <c r="BA66" s="152" t="str">
        <f>IF(OR('Banking Instructions'!H66="Non Staff Traveller",'Banking Instructions'!H66="Employee",'Banking Instructions'!H66="Individual"),IF('Banking Instructions'!BH66="","",'Banking Instructions'!BH66),"")</f>
        <v/>
      </c>
      <c r="BB66" s="152" t="str">
        <f>IF(OR('Banking Instructions'!H66="Non Staff Traveller",'Banking Instructions'!H66="Employee",'Banking Instructions'!H66="Individual"),IF('Banking Instructions'!BI66="","",'Banking Instructions'!BI66),"")</f>
        <v/>
      </c>
      <c r="BC66" s="152" t="str">
        <f>IF(OR('Banking Instructions'!H66="Non Staff Traveller",'Banking Instructions'!H66="Employee",'Banking Instructions'!H66="Individual"),IF('Banking Instructions'!BJ66="","",'Banking Instructions'!BJ66),"")</f>
        <v/>
      </c>
      <c r="BD66" s="136" t="str">
        <f>IF(OR('Banking Instructions'!H66="Non Staff Traveller",'Banking Instructions'!H66="Employee",'Banking Instructions'!H66="Individual"),IF('Banking Instructions'!BK66="","",'Banking Instructions'!BK66),"")</f>
        <v/>
      </c>
      <c r="BE66" s="152" t="str">
        <f>IF(OR('Banking Instructions'!H66="Non Staff Traveller",'Banking Instructions'!H66="Employee",'Banking Instructions'!H66="Individual"),IF('Banking Instructions'!BL66="","",'Banking Instructions'!BL66),"")</f>
        <v/>
      </c>
      <c r="BF66" s="136" t="str">
        <f>IF(OR('Banking Instructions'!H66="Non Staff Traveller",'Banking Instructions'!H66="Employee",'Banking Instructions'!H66="Individual"),IF('Banking Instructions'!BM66="","",'Banking Instructions'!BM66),"")</f>
        <v/>
      </c>
      <c r="BG66" s="136" t="str">
        <f>IF(OR('Banking Instructions'!H66="Non Staff Traveller",'Banking Instructions'!H66="Employee",'Banking Instructions'!H66="Individual"),IF('Banking Instructions'!BN66="","",'Banking Instructions'!BN66),"")</f>
        <v/>
      </c>
      <c r="BH66" s="136" t="str">
        <f>IF(OR('Banking Instructions'!H66="Non Staff Traveller",'Banking Instructions'!H66="Employee",'Banking Instructions'!H66="Individual"),IF('Banking Instructions'!BO66="","",'Banking Instructions'!BO66),"")</f>
        <v/>
      </c>
      <c r="BI66" s="136" t="str">
        <f>IF(OR('Banking Instructions'!H66="Non Staff Traveller",'Banking Instructions'!H66="Employee",'Banking Instructions'!H66="Individual"),IF('Banking Instructions'!BP66="","",'Banking Instructions'!BP66),"")</f>
        <v/>
      </c>
      <c r="BJ66" s="136" t="str">
        <f>IF(OR('Banking Instructions'!H66="Non Staff Traveller",'Banking Instructions'!H66="Employee",'Banking Instructions'!H66="Individual"),IF('Banking Instructions'!BQ66="","",'Banking Instructions'!BQ66),"")</f>
        <v/>
      </c>
      <c r="BK66" s="136" t="str">
        <f>IF(OR('Banking Instructions'!H66="Non Staff Traveller",'Banking Instructions'!H66="Employee",'Banking Instructions'!H66="Individual"),IF('Banking Instructions'!BR66="","",'Banking Instructions'!BR66),"")</f>
        <v/>
      </c>
      <c r="BL66" s="136" t="str">
        <f>IF(OR('Banking Instructions'!H66="Non Staff Traveller",'Banking Instructions'!H66="Employee",'Banking Instructions'!H66="Individual"),IF('Banking Instructions'!BS66="","",'Banking Instructions'!BS66),"")</f>
        <v/>
      </c>
      <c r="BM66" s="136" t="str">
        <f>IF(OR('Banking Instructions'!H66="Non Staff Traveller",'Banking Instructions'!H66="Employee",'Banking Instructions'!H66="Individual"),IF('Banking Instructions'!BT66="","",'Banking Instructions'!BT66),"")</f>
        <v/>
      </c>
      <c r="BN66" s="136"/>
      <c r="BO66" s="210"/>
      <c r="BP66" s="153"/>
      <c r="BQ66" s="153"/>
      <c r="BR66" s="136"/>
      <c r="BS66" s="136"/>
      <c r="BT66" s="136"/>
      <c r="BU66" s="136"/>
      <c r="BV66" s="136" t="str">
        <f t="shared" si="0"/>
        <v/>
      </c>
      <c r="BW66" s="136" t="str">
        <f t="shared" si="1"/>
        <v/>
      </c>
      <c r="BX66" s="210"/>
      <c r="BY66" s="136" t="str">
        <f>IF(OR('Banking Instructions'!H66="Non Staff Traveller",'Banking Instructions'!H66="Employee",'Banking Instructions'!H66="Individual"),IF('Banking Instructions'!CF66="","",'Banking Instructions'!CF66),"")</f>
        <v/>
      </c>
      <c r="BZ66" s="136" t="str">
        <f>IF(OR('Banking Instructions'!H66="Non Staff Traveller",'Banking Instructions'!H66="Employee",'Banking Instructions'!H66="Individual"),IF('Banking Instructions'!CG66="","",'Banking Instructions'!CG66),"")</f>
        <v/>
      </c>
      <c r="CA66" s="136"/>
    </row>
    <row r="67" spans="1:79" s="256" customFormat="1" x14ac:dyDescent="0.2">
      <c r="A67" s="317"/>
      <c r="B67" s="317"/>
      <c r="C67" s="317"/>
      <c r="D67" s="317"/>
      <c r="E67" s="317"/>
      <c r="F67" s="155"/>
      <c r="G67" s="141" t="str">
        <f>IF(OR('Banking Instructions'!H67="Non Staff Traveller",'Banking Instructions'!H67="Employee",'Banking Instructions'!H67="Individual"),'Banking Instructions'!H67,"")</f>
        <v/>
      </c>
      <c r="H67" s="141"/>
      <c r="I67" s="142" t="str">
        <f>IF(OR('Banking Instructions'!H67="Non Staff Traveller",'Banking Instructions'!H67="Employee",'Banking Instructions'!H67="Individual"),IF('Banking Instructions'!J67="","",'Banking Instructions'!J67),"")</f>
        <v/>
      </c>
      <c r="J67" s="143" t="str">
        <f>IF(OR('Banking Instructions'!H67="Non Staff Traveller",'Banking Instructions'!H67="Employee",'Banking Instructions'!H67="Individual"),IF('Banking Instructions'!K67="","",'Banking Instructions'!K67),"")</f>
        <v/>
      </c>
      <c r="K67" s="142" t="str">
        <f>IF(OR('Banking Instructions'!H67="Non Staff Traveller",'Banking Instructions'!H67="Employee",'Banking Instructions'!H67="Individual"),IF('Banking Instructions'!L67="","",'Banking Instructions'!L67),"")</f>
        <v/>
      </c>
      <c r="L67" s="143" t="str">
        <f>IF(OR('Banking Instructions'!H67="Non Staff Traveller",'Banking Instructions'!H67="Employee",'Banking Instructions'!H67="Individual"),IF('Banking Instructions'!Q67="","",'Banking Instructions'!Q67),"")</f>
        <v/>
      </c>
      <c r="M67" s="341"/>
      <c r="N67" s="145" t="str">
        <f>IF(OR('Banking Instructions'!H67="Non Staff Traveller",'Banking Instructions'!H67="Employee",'Banking Instructions'!H67="Individual"),IF('Banking Instructions'!U67="","",'Banking Instructions'!U67),"")</f>
        <v/>
      </c>
      <c r="O67" s="149"/>
      <c r="P67" s="149"/>
      <c r="Q67" s="129" t="str">
        <f>IF(OR('Banking Instructions'!H67="Non Staff Traveller",'Banking Instructions'!H67="Employee",'Banking Instructions'!H67="Individual"),IF('Banking Instructions'!X67="","",'Banking Instructions'!X67),"")</f>
        <v/>
      </c>
      <c r="R67" s="411"/>
      <c r="S67" s="411"/>
      <c r="T67" s="147" t="str">
        <f>IF(OR('Banking Instructions'!H67="Non Staff Traveller",'Banking Instructions'!H67="Employee",'Banking Instructions'!H67="Individual"),IF('Banking Instructions'!AA67="","",'Banking Instructions'!AA67),"")</f>
        <v/>
      </c>
      <c r="U67" s="147" t="str">
        <f>IF(OR('Banking Instructions'!H67="Non Staff Traveller",'Banking Instructions'!H67="Employee",'Banking Instructions'!H67="Individual"),IF('Banking Instructions'!AB67="","",'Banking Instructions'!AB67),"")</f>
        <v/>
      </c>
      <c r="V67" s="143" t="str">
        <f>IF(OR('Banking Instructions'!H67="Non Staff Traveller",'Banking Instructions'!H67="Employee",'Banking Instructions'!H67="Individual"),IF('Banking Instructions'!AC67="","",'Banking Instructions'!AC67),"")</f>
        <v/>
      </c>
      <c r="W67" s="342"/>
      <c r="X67" s="147"/>
      <c r="Y67" s="147"/>
      <c r="Z67" s="147"/>
      <c r="AA67" s="149"/>
      <c r="AB67" s="145" t="str">
        <f>IF(OR('Banking Instructions'!H67="Non Staff Traveller",'Banking Instructions'!H67="Employee",'Banking Instructions'!H67="Individual"),IF('Banking Instructions'!AI67="","",'Banking Instructions'!AI67),"")</f>
        <v/>
      </c>
      <c r="AC67" s="145" t="str">
        <f>IF(OR('Banking Instructions'!H67="Non Staff Traveller",'Banking Instructions'!H67="Employee",'Banking Instructions'!H67="Individual"),IF('Banking Instructions'!AJ67="","",'Banking Instructions'!AJ67),"")</f>
        <v/>
      </c>
      <c r="AD67" s="343" t="str">
        <f>IF(OR('Banking Instructions'!H67="Non Staff Traveller",'Banking Instructions'!H67="Employee",'Banking Instructions'!H67="Individual"),IF('Banking Instructions'!AK67="","",'Banking Instructions'!AK67),"")</f>
        <v/>
      </c>
      <c r="AE67" s="147"/>
      <c r="AF67" s="147" t="str">
        <f>IF(OR('Banking Instructions'!H67="Non Staff Traveller",'Banking Instructions'!H67="Employee",'Banking Instructions'!H67="Individual"),IF('Banking Instructions'!AM67="","",'Banking Instructions'!AM67),"")</f>
        <v/>
      </c>
      <c r="AG67" s="147" t="str">
        <f>IF(OR('Banking Instructions'!H67="Non Staff Traveller",'Banking Instructions'!H67="Employee",'Banking Instructions'!H67="Individual"),IF('Banking Instructions'!AN67="","",'Banking Instructions'!AN67),"")</f>
        <v/>
      </c>
      <c r="AH67" s="147"/>
      <c r="AI67" s="344" t="str">
        <f>IF(OR('Banking Instructions'!H67="Non Staff Traveller",'Banking Instructions'!H67="Employee",'Banking Instructions'!H67="Individual"),IF('Banking Instructions'!AP67="","",'Banking Instructions'!AP67),"")</f>
        <v/>
      </c>
      <c r="AJ67" s="150" t="str">
        <f>IF(OR('Banking Instructions'!H67="Non Staff Traveller",'Banking Instructions'!H67="Employee",'Banking Instructions'!H67="Individual"),IF('Banking Instructions'!AQ67="","",'Banking Instructions'!AQ67),"")</f>
        <v/>
      </c>
      <c r="AK67" s="151" t="str">
        <f>IF(OR('Banking Instructions'!H67="Non Staff Traveller",'Banking Instructions'!H67="Employee",'Banking Instructions'!H67="Individual"),IF('Banking Instructions'!AR67="","",'Banking Instructions'!AR67),"")</f>
        <v/>
      </c>
      <c r="AL67" s="344" t="str">
        <f>IF(OR('Banking Instructions'!H67="Non Staff Traveller",'Banking Instructions'!H67="Employee",'Banking Instructions'!H67="Individual"),IF('Banking Instructions'!AS67="","",'Banking Instructions'!AS67),"")</f>
        <v/>
      </c>
      <c r="AM67" s="152" t="str">
        <f>IF(OR('Banking Instructions'!H67="Non Staff Traveller",'Banking Instructions'!H67="Employee",'Banking Instructions'!H67="Individual"),IF('Banking Instructions'!AT67="","",'Banking Instructions'!AT67),"")</f>
        <v/>
      </c>
      <c r="AN67" s="152" t="str">
        <f>IF(OR('Banking Instructions'!H67="Non Staff Traveller",'Banking Instructions'!H67="Employee",'Banking Instructions'!H67="Individual"),IF('Banking Instructions'!AU67="","",'Banking Instructions'!AU67),"")</f>
        <v/>
      </c>
      <c r="AO67" s="136" t="str">
        <f>IF(OR('Banking Instructions'!H67="Non Staff Traveller",'Banking Instructions'!H67="Employee",'Banking Instructions'!H67="Individual"),IF('Banking Instructions'!AV67="","",'Banking Instructions'!AV67),"")</f>
        <v/>
      </c>
      <c r="AP67" s="210"/>
      <c r="AQ67" s="150" t="str">
        <f t="shared" si="2"/>
        <v/>
      </c>
      <c r="AR67" s="344"/>
      <c r="AS67" s="136" t="str">
        <f>IF(OR('Banking Instructions'!H67="Non Staff Traveller",'Banking Instructions'!H67="Employee",'Banking Instructions'!H67="Individual"),IF('Banking Instructions'!AZ67="","",'Banking Instructions'!AZ67),"")</f>
        <v/>
      </c>
      <c r="AT67" s="152" t="str">
        <f>IF(OR('Banking Instructions'!H67="Non Staff Traveller",'Banking Instructions'!H67="Employee",'Banking Instructions'!H67="Individual"),IF('Banking Instructions'!BA67="","",'Banking Instructions'!BA67),"")</f>
        <v/>
      </c>
      <c r="AU67" s="152" t="str">
        <f>IF(OR('Banking Instructions'!H67="Non Staff Traveller",'Banking Instructions'!H67="Employee",'Banking Instructions'!H67="Individual"),IF('Banking Instructions'!BB67="","",'Banking Instructions'!BB67),"")</f>
        <v/>
      </c>
      <c r="AV67" s="210"/>
      <c r="AW67" s="136" t="str">
        <f>IF(OR('Banking Instructions'!H67="Non Staff Traveller",'Banking Instructions'!H67="Employee",'Banking Instructions'!H67="Individual"),IF('Banking Instructions'!BD67="","",'Banking Instructions'!BD67),"")</f>
        <v/>
      </c>
      <c r="AX67" s="136" t="str">
        <f>IF(OR('Banking Instructions'!H67="Non Staff Traveller",'Banking Instructions'!H67="Employee",'Banking Instructions'!H67="Individual"),IF('Banking Instructions'!BE67="","",'Banking Instructions'!BE67),"")</f>
        <v/>
      </c>
      <c r="AY67" s="152" t="str">
        <f>IF(OR('Banking Instructions'!H67="Non Staff Traveller",'Banking Instructions'!H67="Employee",'Banking Instructions'!H67="Individual"),IF('Banking Instructions'!BF67="","",'Banking Instructions'!BF67),"")</f>
        <v/>
      </c>
      <c r="AZ67" s="152" t="str">
        <f>IF(OR('Banking Instructions'!H67="Non Staff Traveller",'Banking Instructions'!H67="Employee",'Banking Instructions'!H67="Individual"),IF('Banking Instructions'!BG67="","",'Banking Instructions'!BG67),"")</f>
        <v/>
      </c>
      <c r="BA67" s="152" t="str">
        <f>IF(OR('Banking Instructions'!H67="Non Staff Traveller",'Banking Instructions'!H67="Employee",'Banking Instructions'!H67="Individual"),IF('Banking Instructions'!BH67="","",'Banking Instructions'!BH67),"")</f>
        <v/>
      </c>
      <c r="BB67" s="152" t="str">
        <f>IF(OR('Banking Instructions'!H67="Non Staff Traveller",'Banking Instructions'!H67="Employee",'Banking Instructions'!H67="Individual"),IF('Banking Instructions'!BI67="","",'Banking Instructions'!BI67),"")</f>
        <v/>
      </c>
      <c r="BC67" s="152" t="str">
        <f>IF(OR('Banking Instructions'!H67="Non Staff Traveller",'Banking Instructions'!H67="Employee",'Banking Instructions'!H67="Individual"),IF('Banking Instructions'!BJ67="","",'Banking Instructions'!BJ67),"")</f>
        <v/>
      </c>
      <c r="BD67" s="136" t="str">
        <f>IF(OR('Banking Instructions'!H67="Non Staff Traveller",'Banking Instructions'!H67="Employee",'Banking Instructions'!H67="Individual"),IF('Banking Instructions'!BK67="","",'Banking Instructions'!BK67),"")</f>
        <v/>
      </c>
      <c r="BE67" s="152" t="str">
        <f>IF(OR('Banking Instructions'!H67="Non Staff Traveller",'Banking Instructions'!H67="Employee",'Banking Instructions'!H67="Individual"),IF('Banking Instructions'!BL67="","",'Banking Instructions'!BL67),"")</f>
        <v/>
      </c>
      <c r="BF67" s="136" t="str">
        <f>IF(OR('Banking Instructions'!H67="Non Staff Traveller",'Banking Instructions'!H67="Employee",'Banking Instructions'!H67="Individual"),IF('Banking Instructions'!BM67="","",'Banking Instructions'!BM67),"")</f>
        <v/>
      </c>
      <c r="BG67" s="136" t="str">
        <f>IF(OR('Banking Instructions'!H67="Non Staff Traveller",'Banking Instructions'!H67="Employee",'Banking Instructions'!H67="Individual"),IF('Banking Instructions'!BN67="","",'Banking Instructions'!BN67),"")</f>
        <v/>
      </c>
      <c r="BH67" s="136" t="str">
        <f>IF(OR('Banking Instructions'!H67="Non Staff Traveller",'Banking Instructions'!H67="Employee",'Banking Instructions'!H67="Individual"),IF('Banking Instructions'!BO67="","",'Banking Instructions'!BO67),"")</f>
        <v/>
      </c>
      <c r="BI67" s="136" t="str">
        <f>IF(OR('Banking Instructions'!H67="Non Staff Traveller",'Banking Instructions'!H67="Employee",'Banking Instructions'!H67="Individual"),IF('Banking Instructions'!BP67="","",'Banking Instructions'!BP67),"")</f>
        <v/>
      </c>
      <c r="BJ67" s="136" t="str">
        <f>IF(OR('Banking Instructions'!H67="Non Staff Traveller",'Banking Instructions'!H67="Employee",'Banking Instructions'!H67="Individual"),IF('Banking Instructions'!BQ67="","",'Banking Instructions'!BQ67),"")</f>
        <v/>
      </c>
      <c r="BK67" s="136" t="str">
        <f>IF(OR('Banking Instructions'!H67="Non Staff Traveller",'Banking Instructions'!H67="Employee",'Banking Instructions'!H67="Individual"),IF('Banking Instructions'!BR67="","",'Banking Instructions'!BR67),"")</f>
        <v/>
      </c>
      <c r="BL67" s="136" t="str">
        <f>IF(OR('Banking Instructions'!H67="Non Staff Traveller",'Banking Instructions'!H67="Employee",'Banking Instructions'!H67="Individual"),IF('Banking Instructions'!BS67="","",'Banking Instructions'!BS67),"")</f>
        <v/>
      </c>
      <c r="BM67" s="136" t="str">
        <f>IF(OR('Banking Instructions'!H67="Non Staff Traveller",'Banking Instructions'!H67="Employee",'Banking Instructions'!H67="Individual"),IF('Banking Instructions'!BT67="","",'Banking Instructions'!BT67),"")</f>
        <v/>
      </c>
      <c r="BN67" s="136"/>
      <c r="BO67" s="210"/>
      <c r="BP67" s="153"/>
      <c r="BQ67" s="153"/>
      <c r="BR67" s="136"/>
      <c r="BS67" s="136"/>
      <c r="BT67" s="136"/>
      <c r="BU67" s="136"/>
      <c r="BV67" s="136" t="str">
        <f t="shared" si="0"/>
        <v/>
      </c>
      <c r="BW67" s="136" t="str">
        <f t="shared" si="1"/>
        <v/>
      </c>
      <c r="BX67" s="210"/>
      <c r="BY67" s="136" t="str">
        <f>IF(OR('Banking Instructions'!H67="Non Staff Traveller",'Banking Instructions'!H67="Employee",'Banking Instructions'!H67="Individual"),IF('Banking Instructions'!CF67="","",'Banking Instructions'!CF67),"")</f>
        <v/>
      </c>
      <c r="BZ67" s="136" t="str">
        <f>IF(OR('Banking Instructions'!H67="Non Staff Traveller",'Banking Instructions'!H67="Employee",'Banking Instructions'!H67="Individual"),IF('Banking Instructions'!CG67="","",'Banking Instructions'!CG67),"")</f>
        <v/>
      </c>
      <c r="CA67" s="136"/>
    </row>
    <row r="68" spans="1:79" s="256" customFormat="1" x14ac:dyDescent="0.2">
      <c r="A68" s="317"/>
      <c r="B68" s="317"/>
      <c r="C68" s="317"/>
      <c r="D68" s="317"/>
      <c r="E68" s="317"/>
      <c r="F68" s="155"/>
      <c r="G68" s="141" t="str">
        <f>IF(OR('Banking Instructions'!H68="Non Staff Traveller",'Banking Instructions'!H68="Employee",'Banking Instructions'!H68="Individual"),'Banking Instructions'!H68,"")</f>
        <v/>
      </c>
      <c r="H68" s="141"/>
      <c r="I68" s="142" t="str">
        <f>IF(OR('Banking Instructions'!H68="Non Staff Traveller",'Banking Instructions'!H68="Employee",'Banking Instructions'!H68="Individual"),IF('Banking Instructions'!J68="","",'Banking Instructions'!J68),"")</f>
        <v/>
      </c>
      <c r="J68" s="143" t="str">
        <f>IF(OR('Banking Instructions'!H68="Non Staff Traveller",'Banking Instructions'!H68="Employee",'Banking Instructions'!H68="Individual"),IF('Banking Instructions'!K68="","",'Banking Instructions'!K68),"")</f>
        <v/>
      </c>
      <c r="K68" s="142" t="str">
        <f>IF(OR('Banking Instructions'!H68="Non Staff Traveller",'Banking Instructions'!H68="Employee",'Banking Instructions'!H68="Individual"),IF('Banking Instructions'!L68="","",'Banking Instructions'!L68),"")</f>
        <v/>
      </c>
      <c r="L68" s="143" t="str">
        <f>IF(OR('Banking Instructions'!H68="Non Staff Traveller",'Banking Instructions'!H68="Employee",'Banking Instructions'!H68="Individual"),IF('Banking Instructions'!Q68="","",'Banking Instructions'!Q68),"")</f>
        <v/>
      </c>
      <c r="M68" s="341"/>
      <c r="N68" s="145" t="str">
        <f>IF(OR('Banking Instructions'!H68="Non Staff Traveller",'Banking Instructions'!H68="Employee",'Banking Instructions'!H68="Individual"),IF('Banking Instructions'!U68="","",'Banking Instructions'!U68),"")</f>
        <v/>
      </c>
      <c r="O68" s="149"/>
      <c r="P68" s="149"/>
      <c r="Q68" s="129" t="str">
        <f>IF(OR('Banking Instructions'!H68="Non Staff Traveller",'Banking Instructions'!H68="Employee",'Banking Instructions'!H68="Individual"),IF('Banking Instructions'!X68="","",'Banking Instructions'!X68),"")</f>
        <v/>
      </c>
      <c r="R68" s="411"/>
      <c r="S68" s="411"/>
      <c r="T68" s="147" t="str">
        <f>IF(OR('Banking Instructions'!H68="Non Staff Traveller",'Banking Instructions'!H68="Employee",'Banking Instructions'!H68="Individual"),IF('Banking Instructions'!AA68="","",'Banking Instructions'!AA68),"")</f>
        <v/>
      </c>
      <c r="U68" s="147" t="str">
        <f>IF(OR('Banking Instructions'!H68="Non Staff Traveller",'Banking Instructions'!H68="Employee",'Banking Instructions'!H68="Individual"),IF('Banking Instructions'!AB68="","",'Banking Instructions'!AB68),"")</f>
        <v/>
      </c>
      <c r="V68" s="143" t="str">
        <f>IF(OR('Banking Instructions'!H68="Non Staff Traveller",'Banking Instructions'!H68="Employee",'Banking Instructions'!H68="Individual"),IF('Banking Instructions'!AC68="","",'Banking Instructions'!AC68),"")</f>
        <v/>
      </c>
      <c r="W68" s="342"/>
      <c r="X68" s="147"/>
      <c r="Y68" s="147"/>
      <c r="Z68" s="147"/>
      <c r="AA68" s="149"/>
      <c r="AB68" s="145" t="str">
        <f>IF(OR('Banking Instructions'!H68="Non Staff Traveller",'Banking Instructions'!H68="Employee",'Banking Instructions'!H68="Individual"),IF('Banking Instructions'!AI68="","",'Banking Instructions'!AI68),"")</f>
        <v/>
      </c>
      <c r="AC68" s="145" t="str">
        <f>IF(OR('Banking Instructions'!H68="Non Staff Traveller",'Banking Instructions'!H68="Employee",'Banking Instructions'!H68="Individual"),IF('Banking Instructions'!AJ68="","",'Banking Instructions'!AJ68),"")</f>
        <v/>
      </c>
      <c r="AD68" s="343" t="str">
        <f>IF(OR('Banking Instructions'!H68="Non Staff Traveller",'Banking Instructions'!H68="Employee",'Banking Instructions'!H68="Individual"),IF('Banking Instructions'!AK68="","",'Banking Instructions'!AK68),"")</f>
        <v/>
      </c>
      <c r="AE68" s="147"/>
      <c r="AF68" s="147" t="str">
        <f>IF(OR('Banking Instructions'!H68="Non Staff Traveller",'Banking Instructions'!H68="Employee",'Banking Instructions'!H68="Individual"),IF('Banking Instructions'!AM68="","",'Banking Instructions'!AM68),"")</f>
        <v/>
      </c>
      <c r="AG68" s="147" t="str">
        <f>IF(OR('Banking Instructions'!H68="Non Staff Traveller",'Banking Instructions'!H68="Employee",'Banking Instructions'!H68="Individual"),IF('Banking Instructions'!AN68="","",'Banking Instructions'!AN68),"")</f>
        <v/>
      </c>
      <c r="AH68" s="147"/>
      <c r="AI68" s="344" t="str">
        <f>IF(OR('Banking Instructions'!H68="Non Staff Traveller",'Banking Instructions'!H68="Employee",'Banking Instructions'!H68="Individual"),IF('Banking Instructions'!AP68="","",'Banking Instructions'!AP68),"")</f>
        <v/>
      </c>
      <c r="AJ68" s="150" t="str">
        <f>IF(OR('Banking Instructions'!H68="Non Staff Traveller",'Banking Instructions'!H68="Employee",'Banking Instructions'!H68="Individual"),IF('Banking Instructions'!AQ68="","",'Banking Instructions'!AQ68),"")</f>
        <v/>
      </c>
      <c r="AK68" s="151" t="str">
        <f>IF(OR('Banking Instructions'!H68="Non Staff Traveller",'Banking Instructions'!H68="Employee",'Banking Instructions'!H68="Individual"),IF('Banking Instructions'!AR68="","",'Banking Instructions'!AR68),"")</f>
        <v/>
      </c>
      <c r="AL68" s="344" t="str">
        <f>IF(OR('Banking Instructions'!H68="Non Staff Traveller",'Banking Instructions'!H68="Employee",'Banking Instructions'!H68="Individual"),IF('Banking Instructions'!AS68="","",'Banking Instructions'!AS68),"")</f>
        <v/>
      </c>
      <c r="AM68" s="152" t="str">
        <f>IF(OR('Banking Instructions'!H68="Non Staff Traveller",'Banking Instructions'!H68="Employee",'Banking Instructions'!H68="Individual"),IF('Banking Instructions'!AT68="","",'Banking Instructions'!AT68),"")</f>
        <v/>
      </c>
      <c r="AN68" s="152" t="str">
        <f>IF(OR('Banking Instructions'!H68="Non Staff Traveller",'Banking Instructions'!H68="Employee",'Banking Instructions'!H68="Individual"),IF('Banking Instructions'!AU68="","",'Banking Instructions'!AU68),"")</f>
        <v/>
      </c>
      <c r="AO68" s="136" t="str">
        <f>IF(OR('Banking Instructions'!H68="Non Staff Traveller",'Banking Instructions'!H68="Employee",'Banking Instructions'!H68="Individual"),IF('Banking Instructions'!AV68="","",'Banking Instructions'!AV68),"")</f>
        <v/>
      </c>
      <c r="AP68" s="210"/>
      <c r="AQ68" s="150" t="str">
        <f t="shared" si="2"/>
        <v/>
      </c>
      <c r="AR68" s="344"/>
      <c r="AS68" s="136" t="str">
        <f>IF(OR('Banking Instructions'!H68="Non Staff Traveller",'Banking Instructions'!H68="Employee",'Banking Instructions'!H68="Individual"),IF('Banking Instructions'!AZ68="","",'Banking Instructions'!AZ68),"")</f>
        <v/>
      </c>
      <c r="AT68" s="152" t="str">
        <f>IF(OR('Banking Instructions'!H68="Non Staff Traveller",'Banking Instructions'!H68="Employee",'Banking Instructions'!H68="Individual"),IF('Banking Instructions'!BA68="","",'Banking Instructions'!BA68),"")</f>
        <v/>
      </c>
      <c r="AU68" s="152" t="str">
        <f>IF(OR('Banking Instructions'!H68="Non Staff Traveller",'Banking Instructions'!H68="Employee",'Banking Instructions'!H68="Individual"),IF('Banking Instructions'!BB68="","",'Banking Instructions'!BB68),"")</f>
        <v/>
      </c>
      <c r="AV68" s="210"/>
      <c r="AW68" s="136" t="str">
        <f>IF(OR('Banking Instructions'!H68="Non Staff Traveller",'Banking Instructions'!H68="Employee",'Banking Instructions'!H68="Individual"),IF('Banking Instructions'!BD68="","",'Banking Instructions'!BD68),"")</f>
        <v/>
      </c>
      <c r="AX68" s="136" t="str">
        <f>IF(OR('Banking Instructions'!H68="Non Staff Traveller",'Banking Instructions'!H68="Employee",'Banking Instructions'!H68="Individual"),IF('Banking Instructions'!BE68="","",'Banking Instructions'!BE68),"")</f>
        <v/>
      </c>
      <c r="AY68" s="152" t="str">
        <f>IF(OR('Banking Instructions'!H68="Non Staff Traveller",'Banking Instructions'!H68="Employee",'Banking Instructions'!H68="Individual"),IF('Banking Instructions'!BF68="","",'Banking Instructions'!BF68),"")</f>
        <v/>
      </c>
      <c r="AZ68" s="152" t="str">
        <f>IF(OR('Banking Instructions'!H68="Non Staff Traveller",'Banking Instructions'!H68="Employee",'Banking Instructions'!H68="Individual"),IF('Banking Instructions'!BG68="","",'Banking Instructions'!BG68),"")</f>
        <v/>
      </c>
      <c r="BA68" s="152" t="str">
        <f>IF(OR('Banking Instructions'!H68="Non Staff Traveller",'Banking Instructions'!H68="Employee",'Banking Instructions'!H68="Individual"),IF('Banking Instructions'!BH68="","",'Banking Instructions'!BH68),"")</f>
        <v/>
      </c>
      <c r="BB68" s="152" t="str">
        <f>IF(OR('Banking Instructions'!H68="Non Staff Traveller",'Banking Instructions'!H68="Employee",'Banking Instructions'!H68="Individual"),IF('Banking Instructions'!BI68="","",'Banking Instructions'!BI68),"")</f>
        <v/>
      </c>
      <c r="BC68" s="152" t="str">
        <f>IF(OR('Banking Instructions'!H68="Non Staff Traveller",'Banking Instructions'!H68="Employee",'Banking Instructions'!H68="Individual"),IF('Banking Instructions'!BJ68="","",'Banking Instructions'!BJ68),"")</f>
        <v/>
      </c>
      <c r="BD68" s="136" t="str">
        <f>IF(OR('Banking Instructions'!H68="Non Staff Traveller",'Banking Instructions'!H68="Employee",'Banking Instructions'!H68="Individual"),IF('Banking Instructions'!BK68="","",'Banking Instructions'!BK68),"")</f>
        <v/>
      </c>
      <c r="BE68" s="152" t="str">
        <f>IF(OR('Banking Instructions'!H68="Non Staff Traveller",'Banking Instructions'!H68="Employee",'Banking Instructions'!H68="Individual"),IF('Banking Instructions'!BL68="","",'Banking Instructions'!BL68),"")</f>
        <v/>
      </c>
      <c r="BF68" s="136" t="str">
        <f>IF(OR('Banking Instructions'!H68="Non Staff Traveller",'Banking Instructions'!H68="Employee",'Banking Instructions'!H68="Individual"),IF('Banking Instructions'!BM68="","",'Banking Instructions'!BM68),"")</f>
        <v/>
      </c>
      <c r="BG68" s="136" t="str">
        <f>IF(OR('Banking Instructions'!H68="Non Staff Traveller",'Banking Instructions'!H68="Employee",'Banking Instructions'!H68="Individual"),IF('Banking Instructions'!BN68="","",'Banking Instructions'!BN68),"")</f>
        <v/>
      </c>
      <c r="BH68" s="136" t="str">
        <f>IF(OR('Banking Instructions'!H68="Non Staff Traveller",'Banking Instructions'!H68="Employee",'Banking Instructions'!H68="Individual"),IF('Banking Instructions'!BO68="","",'Banking Instructions'!BO68),"")</f>
        <v/>
      </c>
      <c r="BI68" s="136" t="str">
        <f>IF(OR('Banking Instructions'!H68="Non Staff Traveller",'Banking Instructions'!H68="Employee",'Banking Instructions'!H68="Individual"),IF('Banking Instructions'!BP68="","",'Banking Instructions'!BP68),"")</f>
        <v/>
      </c>
      <c r="BJ68" s="136" t="str">
        <f>IF(OR('Banking Instructions'!H68="Non Staff Traveller",'Banking Instructions'!H68="Employee",'Banking Instructions'!H68="Individual"),IF('Banking Instructions'!BQ68="","",'Banking Instructions'!BQ68),"")</f>
        <v/>
      </c>
      <c r="BK68" s="136" t="str">
        <f>IF(OR('Banking Instructions'!H68="Non Staff Traveller",'Banking Instructions'!H68="Employee",'Banking Instructions'!H68="Individual"),IF('Banking Instructions'!BR68="","",'Banking Instructions'!BR68),"")</f>
        <v/>
      </c>
      <c r="BL68" s="136" t="str">
        <f>IF(OR('Banking Instructions'!H68="Non Staff Traveller",'Banking Instructions'!H68="Employee",'Banking Instructions'!H68="Individual"),IF('Banking Instructions'!BS68="","",'Banking Instructions'!BS68),"")</f>
        <v/>
      </c>
      <c r="BM68" s="136" t="str">
        <f>IF(OR('Banking Instructions'!H68="Non Staff Traveller",'Banking Instructions'!H68="Employee",'Banking Instructions'!H68="Individual"),IF('Banking Instructions'!BT68="","",'Banking Instructions'!BT68),"")</f>
        <v/>
      </c>
      <c r="BN68" s="136"/>
      <c r="BO68" s="210"/>
      <c r="BP68" s="153"/>
      <c r="BQ68" s="153"/>
      <c r="BR68" s="136"/>
      <c r="BS68" s="136"/>
      <c r="BT68" s="136"/>
      <c r="BU68" s="136"/>
      <c r="BV68" s="136" t="str">
        <f t="shared" si="0"/>
        <v/>
      </c>
      <c r="BW68" s="136" t="str">
        <f t="shared" si="1"/>
        <v/>
      </c>
      <c r="BX68" s="210"/>
      <c r="BY68" s="136" t="str">
        <f>IF(OR('Banking Instructions'!H68="Non Staff Traveller",'Banking Instructions'!H68="Employee",'Banking Instructions'!H68="Individual"),IF('Banking Instructions'!CF68="","",'Banking Instructions'!CF68),"")</f>
        <v/>
      </c>
      <c r="BZ68" s="136" t="str">
        <f>IF(OR('Banking Instructions'!H68="Non Staff Traveller",'Banking Instructions'!H68="Employee",'Banking Instructions'!H68="Individual"),IF('Banking Instructions'!CG68="","",'Banking Instructions'!CG68),"")</f>
        <v/>
      </c>
      <c r="CA68" s="136"/>
    </row>
    <row r="69" spans="1:79" s="256" customFormat="1" x14ac:dyDescent="0.2">
      <c r="A69" s="317"/>
      <c r="B69" s="317"/>
      <c r="C69" s="317"/>
      <c r="D69" s="317"/>
      <c r="E69" s="317"/>
      <c r="F69" s="155"/>
      <c r="G69" s="141" t="str">
        <f>IF(OR('Banking Instructions'!H69="Non Staff Traveller",'Banking Instructions'!H69="Employee",'Banking Instructions'!H69="Individual"),'Banking Instructions'!H69,"")</f>
        <v/>
      </c>
      <c r="H69" s="141"/>
      <c r="I69" s="142" t="str">
        <f>IF(OR('Banking Instructions'!H69="Non Staff Traveller",'Banking Instructions'!H69="Employee",'Banking Instructions'!H69="Individual"),IF('Banking Instructions'!J69="","",'Banking Instructions'!J69),"")</f>
        <v/>
      </c>
      <c r="J69" s="143" t="str">
        <f>IF(OR('Banking Instructions'!H69="Non Staff Traveller",'Banking Instructions'!H69="Employee",'Banking Instructions'!H69="Individual"),IF('Banking Instructions'!K69="","",'Banking Instructions'!K69),"")</f>
        <v/>
      </c>
      <c r="K69" s="142" t="str">
        <f>IF(OR('Banking Instructions'!H69="Non Staff Traveller",'Banking Instructions'!H69="Employee",'Banking Instructions'!H69="Individual"),IF('Banking Instructions'!L69="","",'Banking Instructions'!L69),"")</f>
        <v/>
      </c>
      <c r="L69" s="143" t="str">
        <f>IF(OR('Banking Instructions'!H69="Non Staff Traveller",'Banking Instructions'!H69="Employee",'Banking Instructions'!H69="Individual"),IF('Banking Instructions'!Q69="","",'Banking Instructions'!Q69),"")</f>
        <v/>
      </c>
      <c r="M69" s="341"/>
      <c r="N69" s="145" t="str">
        <f>IF(OR('Banking Instructions'!H69="Non Staff Traveller",'Banking Instructions'!H69="Employee",'Banking Instructions'!H69="Individual"),IF('Banking Instructions'!U69="","",'Banking Instructions'!U69),"")</f>
        <v/>
      </c>
      <c r="O69" s="149"/>
      <c r="P69" s="149"/>
      <c r="Q69" s="129" t="str">
        <f>IF(OR('Banking Instructions'!H69="Non Staff Traveller",'Banking Instructions'!H69="Employee",'Banking Instructions'!H69="Individual"),IF('Banking Instructions'!X69="","",'Banking Instructions'!X69),"")</f>
        <v/>
      </c>
      <c r="R69" s="411"/>
      <c r="S69" s="411"/>
      <c r="T69" s="147" t="str">
        <f>IF(OR('Banking Instructions'!H69="Non Staff Traveller",'Banking Instructions'!H69="Employee",'Banking Instructions'!H69="Individual"),IF('Banking Instructions'!AA69="","",'Banking Instructions'!AA69),"")</f>
        <v/>
      </c>
      <c r="U69" s="147" t="str">
        <f>IF(OR('Banking Instructions'!H69="Non Staff Traveller",'Banking Instructions'!H69="Employee",'Banking Instructions'!H69="Individual"),IF('Banking Instructions'!AB69="","",'Banking Instructions'!AB69),"")</f>
        <v/>
      </c>
      <c r="V69" s="143" t="str">
        <f>IF(OR('Banking Instructions'!H69="Non Staff Traveller",'Banking Instructions'!H69="Employee",'Banking Instructions'!H69="Individual"),IF('Banking Instructions'!AC69="","",'Banking Instructions'!AC69),"")</f>
        <v/>
      </c>
      <c r="W69" s="342"/>
      <c r="X69" s="147"/>
      <c r="Y69" s="147"/>
      <c r="Z69" s="147"/>
      <c r="AA69" s="149"/>
      <c r="AB69" s="145" t="str">
        <f>IF(OR('Banking Instructions'!H69="Non Staff Traveller",'Banking Instructions'!H69="Employee",'Banking Instructions'!H69="Individual"),IF('Banking Instructions'!AI69="","",'Banking Instructions'!AI69),"")</f>
        <v/>
      </c>
      <c r="AC69" s="145" t="str">
        <f>IF(OR('Banking Instructions'!H69="Non Staff Traveller",'Banking Instructions'!H69="Employee",'Banking Instructions'!H69="Individual"),IF('Banking Instructions'!AJ69="","",'Banking Instructions'!AJ69),"")</f>
        <v/>
      </c>
      <c r="AD69" s="343" t="str">
        <f>IF(OR('Banking Instructions'!H69="Non Staff Traveller",'Banking Instructions'!H69="Employee",'Banking Instructions'!H69="Individual"),IF('Banking Instructions'!AK69="","",'Banking Instructions'!AK69),"")</f>
        <v/>
      </c>
      <c r="AE69" s="147"/>
      <c r="AF69" s="147" t="str">
        <f>IF(OR('Banking Instructions'!H69="Non Staff Traveller",'Banking Instructions'!H69="Employee",'Banking Instructions'!H69="Individual"),IF('Banking Instructions'!AM69="","",'Banking Instructions'!AM69),"")</f>
        <v/>
      </c>
      <c r="AG69" s="147" t="str">
        <f>IF(OR('Banking Instructions'!H69="Non Staff Traveller",'Banking Instructions'!H69="Employee",'Banking Instructions'!H69="Individual"),IF('Banking Instructions'!AN69="","",'Banking Instructions'!AN69),"")</f>
        <v/>
      </c>
      <c r="AH69" s="147"/>
      <c r="AI69" s="344" t="str">
        <f>IF(OR('Banking Instructions'!H69="Non Staff Traveller",'Banking Instructions'!H69="Employee",'Banking Instructions'!H69="Individual"),IF('Banking Instructions'!AP69="","",'Banking Instructions'!AP69),"")</f>
        <v/>
      </c>
      <c r="AJ69" s="150" t="str">
        <f>IF(OR('Banking Instructions'!H69="Non Staff Traveller",'Banking Instructions'!H69="Employee",'Banking Instructions'!H69="Individual"),IF('Banking Instructions'!AQ69="","",'Banking Instructions'!AQ69),"")</f>
        <v/>
      </c>
      <c r="AK69" s="151" t="str">
        <f>IF(OR('Banking Instructions'!H69="Non Staff Traveller",'Banking Instructions'!H69="Employee",'Banking Instructions'!H69="Individual"),IF('Banking Instructions'!AR69="","",'Banking Instructions'!AR69),"")</f>
        <v/>
      </c>
      <c r="AL69" s="344" t="str">
        <f>IF(OR('Banking Instructions'!H69="Non Staff Traveller",'Banking Instructions'!H69="Employee",'Banking Instructions'!H69="Individual"),IF('Banking Instructions'!AS69="","",'Banking Instructions'!AS69),"")</f>
        <v/>
      </c>
      <c r="AM69" s="152" t="str">
        <f>IF(OR('Banking Instructions'!H69="Non Staff Traveller",'Banking Instructions'!H69="Employee",'Banking Instructions'!H69="Individual"),IF('Banking Instructions'!AT69="","",'Banking Instructions'!AT69),"")</f>
        <v/>
      </c>
      <c r="AN69" s="152" t="str">
        <f>IF(OR('Banking Instructions'!H69="Non Staff Traveller",'Banking Instructions'!H69="Employee",'Banking Instructions'!H69="Individual"),IF('Banking Instructions'!AU69="","",'Banking Instructions'!AU69),"")</f>
        <v/>
      </c>
      <c r="AO69" s="136" t="str">
        <f>IF(OR('Banking Instructions'!H69="Non Staff Traveller",'Banking Instructions'!H69="Employee",'Banking Instructions'!H69="Individual"),IF('Banking Instructions'!AV69="","",'Banking Instructions'!AV69),"")</f>
        <v/>
      </c>
      <c r="AP69" s="210"/>
      <c r="AQ69" s="150" t="str">
        <f t="shared" si="2"/>
        <v/>
      </c>
      <c r="AR69" s="344"/>
      <c r="AS69" s="136" t="str">
        <f>IF(OR('Banking Instructions'!H69="Non Staff Traveller",'Banking Instructions'!H69="Employee",'Banking Instructions'!H69="Individual"),IF('Banking Instructions'!AZ69="","",'Banking Instructions'!AZ69),"")</f>
        <v/>
      </c>
      <c r="AT69" s="152" t="str">
        <f>IF(OR('Banking Instructions'!H69="Non Staff Traveller",'Banking Instructions'!H69="Employee",'Banking Instructions'!H69="Individual"),IF('Banking Instructions'!BA69="","",'Banking Instructions'!BA69),"")</f>
        <v/>
      </c>
      <c r="AU69" s="152" t="str">
        <f>IF(OR('Banking Instructions'!H69="Non Staff Traveller",'Banking Instructions'!H69="Employee",'Banking Instructions'!H69="Individual"),IF('Banking Instructions'!BB69="","",'Banking Instructions'!BB69),"")</f>
        <v/>
      </c>
      <c r="AV69" s="210"/>
      <c r="AW69" s="136" t="str">
        <f>IF(OR('Banking Instructions'!H69="Non Staff Traveller",'Banking Instructions'!H69="Employee",'Banking Instructions'!H69="Individual"),IF('Banking Instructions'!BD69="","",'Banking Instructions'!BD69),"")</f>
        <v/>
      </c>
      <c r="AX69" s="136" t="str">
        <f>IF(OR('Banking Instructions'!H69="Non Staff Traveller",'Banking Instructions'!H69="Employee",'Banking Instructions'!H69="Individual"),IF('Banking Instructions'!BE69="","",'Banking Instructions'!BE69),"")</f>
        <v/>
      </c>
      <c r="AY69" s="152" t="str">
        <f>IF(OR('Banking Instructions'!H69="Non Staff Traveller",'Banking Instructions'!H69="Employee",'Banking Instructions'!H69="Individual"),IF('Banking Instructions'!BF69="","",'Banking Instructions'!BF69),"")</f>
        <v/>
      </c>
      <c r="AZ69" s="152" t="str">
        <f>IF(OR('Banking Instructions'!H69="Non Staff Traveller",'Banking Instructions'!H69="Employee",'Banking Instructions'!H69="Individual"),IF('Banking Instructions'!BG69="","",'Banking Instructions'!BG69),"")</f>
        <v/>
      </c>
      <c r="BA69" s="152" t="str">
        <f>IF(OR('Banking Instructions'!H69="Non Staff Traveller",'Banking Instructions'!H69="Employee",'Banking Instructions'!H69="Individual"),IF('Banking Instructions'!BH69="","",'Banking Instructions'!BH69),"")</f>
        <v/>
      </c>
      <c r="BB69" s="152" t="str">
        <f>IF(OR('Banking Instructions'!H69="Non Staff Traveller",'Banking Instructions'!H69="Employee",'Banking Instructions'!H69="Individual"),IF('Banking Instructions'!BI69="","",'Banking Instructions'!BI69),"")</f>
        <v/>
      </c>
      <c r="BC69" s="152" t="str">
        <f>IF(OR('Banking Instructions'!H69="Non Staff Traveller",'Banking Instructions'!H69="Employee",'Banking Instructions'!H69="Individual"),IF('Banking Instructions'!BJ69="","",'Banking Instructions'!BJ69),"")</f>
        <v/>
      </c>
      <c r="BD69" s="136" t="str">
        <f>IF(OR('Banking Instructions'!H69="Non Staff Traveller",'Banking Instructions'!H69="Employee",'Banking Instructions'!H69="Individual"),IF('Banking Instructions'!BK69="","",'Banking Instructions'!BK69),"")</f>
        <v/>
      </c>
      <c r="BE69" s="152" t="str">
        <f>IF(OR('Banking Instructions'!H69="Non Staff Traveller",'Banking Instructions'!H69="Employee",'Banking Instructions'!H69="Individual"),IF('Banking Instructions'!BL69="","",'Banking Instructions'!BL69),"")</f>
        <v/>
      </c>
      <c r="BF69" s="136" t="str">
        <f>IF(OR('Banking Instructions'!H69="Non Staff Traveller",'Banking Instructions'!H69="Employee",'Banking Instructions'!H69="Individual"),IF('Banking Instructions'!BM69="","",'Banking Instructions'!BM69),"")</f>
        <v/>
      </c>
      <c r="BG69" s="136" t="str">
        <f>IF(OR('Banking Instructions'!H69="Non Staff Traveller",'Banking Instructions'!H69="Employee",'Banking Instructions'!H69="Individual"),IF('Banking Instructions'!BN69="","",'Banking Instructions'!BN69),"")</f>
        <v/>
      </c>
      <c r="BH69" s="136" t="str">
        <f>IF(OR('Banking Instructions'!H69="Non Staff Traveller",'Banking Instructions'!H69="Employee",'Banking Instructions'!H69="Individual"),IF('Banking Instructions'!BO69="","",'Banking Instructions'!BO69),"")</f>
        <v/>
      </c>
      <c r="BI69" s="136" t="str">
        <f>IF(OR('Banking Instructions'!H69="Non Staff Traveller",'Banking Instructions'!H69="Employee",'Banking Instructions'!H69="Individual"),IF('Banking Instructions'!BP69="","",'Banking Instructions'!BP69),"")</f>
        <v/>
      </c>
      <c r="BJ69" s="136" t="str">
        <f>IF(OR('Banking Instructions'!H69="Non Staff Traveller",'Banking Instructions'!H69="Employee",'Banking Instructions'!H69="Individual"),IF('Banking Instructions'!BQ69="","",'Banking Instructions'!BQ69),"")</f>
        <v/>
      </c>
      <c r="BK69" s="136" t="str">
        <f>IF(OR('Banking Instructions'!H69="Non Staff Traveller",'Banking Instructions'!H69="Employee",'Banking Instructions'!H69="Individual"),IF('Banking Instructions'!BR69="","",'Banking Instructions'!BR69),"")</f>
        <v/>
      </c>
      <c r="BL69" s="136" t="str">
        <f>IF(OR('Banking Instructions'!H69="Non Staff Traveller",'Banking Instructions'!H69="Employee",'Banking Instructions'!H69="Individual"),IF('Banking Instructions'!BS69="","",'Banking Instructions'!BS69),"")</f>
        <v/>
      </c>
      <c r="BM69" s="136" t="str">
        <f>IF(OR('Banking Instructions'!H69="Non Staff Traveller",'Banking Instructions'!H69="Employee",'Banking Instructions'!H69="Individual"),IF('Banking Instructions'!BT69="","",'Banking Instructions'!BT69),"")</f>
        <v/>
      </c>
      <c r="BN69" s="136"/>
      <c r="BO69" s="210"/>
      <c r="BP69" s="153"/>
      <c r="BQ69" s="153"/>
      <c r="BR69" s="136"/>
      <c r="BS69" s="136"/>
      <c r="BT69" s="136"/>
      <c r="BU69" s="136"/>
      <c r="BV69" s="136" t="str">
        <f t="shared" si="0"/>
        <v/>
      </c>
      <c r="BW69" s="136" t="str">
        <f t="shared" si="1"/>
        <v/>
      </c>
      <c r="BX69" s="210"/>
      <c r="BY69" s="136" t="str">
        <f>IF(OR('Banking Instructions'!H69="Non Staff Traveller",'Banking Instructions'!H69="Employee",'Banking Instructions'!H69="Individual"),IF('Banking Instructions'!CF69="","",'Banking Instructions'!CF69),"")</f>
        <v/>
      </c>
      <c r="BZ69" s="136" t="str">
        <f>IF(OR('Banking Instructions'!H69="Non Staff Traveller",'Banking Instructions'!H69="Employee",'Banking Instructions'!H69="Individual"),IF('Banking Instructions'!CG69="","",'Banking Instructions'!CG69),"")</f>
        <v/>
      </c>
      <c r="CA69" s="136"/>
    </row>
    <row r="70" spans="1:79" s="256" customFormat="1" x14ac:dyDescent="0.2">
      <c r="A70" s="317"/>
      <c r="B70" s="317"/>
      <c r="C70" s="317"/>
      <c r="D70" s="317"/>
      <c r="E70" s="317"/>
      <c r="F70" s="155"/>
      <c r="G70" s="141" t="str">
        <f>IF(OR('Banking Instructions'!H70="Non Staff Traveller",'Banking Instructions'!H70="Employee",'Banking Instructions'!H70="Individual"),'Banking Instructions'!H70,"")</f>
        <v/>
      </c>
      <c r="H70" s="141"/>
      <c r="I70" s="142" t="str">
        <f>IF(OR('Banking Instructions'!H70="Non Staff Traveller",'Banking Instructions'!H70="Employee",'Banking Instructions'!H70="Individual"),IF('Banking Instructions'!J70="","",'Banking Instructions'!J70),"")</f>
        <v/>
      </c>
      <c r="J70" s="143" t="str">
        <f>IF(OR('Banking Instructions'!H70="Non Staff Traveller",'Banking Instructions'!H70="Employee",'Banking Instructions'!H70="Individual"),IF('Banking Instructions'!K70="","",'Banking Instructions'!K70),"")</f>
        <v/>
      </c>
      <c r="K70" s="142" t="str">
        <f>IF(OR('Banking Instructions'!H70="Non Staff Traveller",'Banking Instructions'!H70="Employee",'Banking Instructions'!H70="Individual"),IF('Banking Instructions'!L70="","",'Banking Instructions'!L70),"")</f>
        <v/>
      </c>
      <c r="L70" s="143" t="str">
        <f>IF(OR('Banking Instructions'!H70="Non Staff Traveller",'Banking Instructions'!H70="Employee",'Banking Instructions'!H70="Individual"),IF('Banking Instructions'!Q70="","",'Banking Instructions'!Q70),"")</f>
        <v/>
      </c>
      <c r="M70" s="341"/>
      <c r="N70" s="145" t="str">
        <f>IF(OR('Banking Instructions'!H70="Non Staff Traveller",'Banking Instructions'!H70="Employee",'Banking Instructions'!H70="Individual"),IF('Banking Instructions'!U70="","",'Banking Instructions'!U70),"")</f>
        <v/>
      </c>
      <c r="O70" s="149"/>
      <c r="P70" s="149"/>
      <c r="Q70" s="129" t="str">
        <f>IF(OR('Banking Instructions'!H70="Non Staff Traveller",'Banking Instructions'!H70="Employee",'Banking Instructions'!H70="Individual"),IF('Banking Instructions'!X70="","",'Banking Instructions'!X70),"")</f>
        <v/>
      </c>
      <c r="R70" s="411"/>
      <c r="S70" s="411"/>
      <c r="T70" s="147" t="str">
        <f>IF(OR('Banking Instructions'!H70="Non Staff Traveller",'Banking Instructions'!H70="Employee",'Banking Instructions'!H70="Individual"),IF('Banking Instructions'!AA70="","",'Banking Instructions'!AA70),"")</f>
        <v/>
      </c>
      <c r="U70" s="147" t="str">
        <f>IF(OR('Banking Instructions'!H70="Non Staff Traveller",'Banking Instructions'!H70="Employee",'Banking Instructions'!H70="Individual"),IF('Banking Instructions'!AB70="","",'Banking Instructions'!AB70),"")</f>
        <v/>
      </c>
      <c r="V70" s="143" t="str">
        <f>IF(OR('Banking Instructions'!H70="Non Staff Traveller",'Banking Instructions'!H70="Employee",'Banking Instructions'!H70="Individual"),IF('Banking Instructions'!AC70="","",'Banking Instructions'!AC70),"")</f>
        <v/>
      </c>
      <c r="W70" s="342"/>
      <c r="X70" s="147"/>
      <c r="Y70" s="147"/>
      <c r="Z70" s="147"/>
      <c r="AA70" s="149"/>
      <c r="AB70" s="145" t="str">
        <f>IF(OR('Banking Instructions'!H70="Non Staff Traveller",'Banking Instructions'!H70="Employee",'Banking Instructions'!H70="Individual"),IF('Banking Instructions'!AI70="","",'Banking Instructions'!AI70),"")</f>
        <v/>
      </c>
      <c r="AC70" s="145" t="str">
        <f>IF(OR('Banking Instructions'!H70="Non Staff Traveller",'Banking Instructions'!H70="Employee",'Banking Instructions'!H70="Individual"),IF('Banking Instructions'!AJ70="","",'Banking Instructions'!AJ70),"")</f>
        <v/>
      </c>
      <c r="AD70" s="343" t="str">
        <f>IF(OR('Banking Instructions'!H70="Non Staff Traveller",'Banking Instructions'!H70="Employee",'Banking Instructions'!H70="Individual"),IF('Banking Instructions'!AK70="","",'Banking Instructions'!AK70),"")</f>
        <v/>
      </c>
      <c r="AE70" s="147"/>
      <c r="AF70" s="147" t="str">
        <f>IF(OR('Banking Instructions'!H70="Non Staff Traveller",'Banking Instructions'!H70="Employee",'Banking Instructions'!H70="Individual"),IF('Banking Instructions'!AM70="","",'Banking Instructions'!AM70),"")</f>
        <v/>
      </c>
      <c r="AG70" s="147" t="str">
        <f>IF(OR('Banking Instructions'!H70="Non Staff Traveller",'Banking Instructions'!H70="Employee",'Banking Instructions'!H70="Individual"),IF('Banking Instructions'!AN70="","",'Banking Instructions'!AN70),"")</f>
        <v/>
      </c>
      <c r="AH70" s="147"/>
      <c r="AI70" s="344" t="str">
        <f>IF(OR('Banking Instructions'!H70="Non Staff Traveller",'Banking Instructions'!H70="Employee",'Banking Instructions'!H70="Individual"),IF('Banking Instructions'!AP70="","",'Banking Instructions'!AP70),"")</f>
        <v/>
      </c>
      <c r="AJ70" s="150" t="str">
        <f>IF(OR('Banking Instructions'!H70="Non Staff Traveller",'Banking Instructions'!H70="Employee",'Banking Instructions'!H70="Individual"),IF('Banking Instructions'!AQ70="","",'Banking Instructions'!AQ70),"")</f>
        <v/>
      </c>
      <c r="AK70" s="151" t="str">
        <f>IF(OR('Banking Instructions'!H70="Non Staff Traveller",'Banking Instructions'!H70="Employee",'Banking Instructions'!H70="Individual"),IF('Banking Instructions'!AR70="","",'Banking Instructions'!AR70),"")</f>
        <v/>
      </c>
      <c r="AL70" s="344" t="str">
        <f>IF(OR('Banking Instructions'!H70="Non Staff Traveller",'Banking Instructions'!H70="Employee",'Banking Instructions'!H70="Individual"),IF('Banking Instructions'!AS70="","",'Banking Instructions'!AS70),"")</f>
        <v/>
      </c>
      <c r="AM70" s="152" t="str">
        <f>IF(OR('Banking Instructions'!H70="Non Staff Traveller",'Banking Instructions'!H70="Employee",'Banking Instructions'!H70="Individual"),IF('Banking Instructions'!AT70="","",'Banking Instructions'!AT70),"")</f>
        <v/>
      </c>
      <c r="AN70" s="152" t="str">
        <f>IF(OR('Banking Instructions'!H70="Non Staff Traveller",'Banking Instructions'!H70="Employee",'Banking Instructions'!H70="Individual"),IF('Banking Instructions'!AU70="","",'Banking Instructions'!AU70),"")</f>
        <v/>
      </c>
      <c r="AO70" s="136" t="str">
        <f>IF(OR('Banking Instructions'!H70="Non Staff Traveller",'Banking Instructions'!H70="Employee",'Banking Instructions'!H70="Individual"),IF('Banking Instructions'!AV70="","",'Banking Instructions'!AV70),"")</f>
        <v/>
      </c>
      <c r="AP70" s="210"/>
      <c r="AQ70" s="150" t="str">
        <f t="shared" si="2"/>
        <v/>
      </c>
      <c r="AR70" s="344"/>
      <c r="AS70" s="136" t="str">
        <f>IF(OR('Banking Instructions'!H70="Non Staff Traveller",'Banking Instructions'!H70="Employee",'Banking Instructions'!H70="Individual"),IF('Banking Instructions'!AZ70="","",'Banking Instructions'!AZ70),"")</f>
        <v/>
      </c>
      <c r="AT70" s="152" t="str">
        <f>IF(OR('Banking Instructions'!H70="Non Staff Traveller",'Banking Instructions'!H70="Employee",'Banking Instructions'!H70="Individual"),IF('Banking Instructions'!BA70="","",'Banking Instructions'!BA70),"")</f>
        <v/>
      </c>
      <c r="AU70" s="152" t="str">
        <f>IF(OR('Banking Instructions'!H70="Non Staff Traveller",'Banking Instructions'!H70="Employee",'Banking Instructions'!H70="Individual"),IF('Banking Instructions'!BB70="","",'Banking Instructions'!BB70),"")</f>
        <v/>
      </c>
      <c r="AV70" s="210"/>
      <c r="AW70" s="136" t="str">
        <f>IF(OR('Banking Instructions'!H70="Non Staff Traveller",'Banking Instructions'!H70="Employee",'Banking Instructions'!H70="Individual"),IF('Banking Instructions'!BD70="","",'Banking Instructions'!BD70),"")</f>
        <v/>
      </c>
      <c r="AX70" s="136" t="str">
        <f>IF(OR('Banking Instructions'!H70="Non Staff Traveller",'Banking Instructions'!H70="Employee",'Banking Instructions'!H70="Individual"),IF('Banking Instructions'!BE70="","",'Banking Instructions'!BE70),"")</f>
        <v/>
      </c>
      <c r="AY70" s="152" t="str">
        <f>IF(OR('Banking Instructions'!H70="Non Staff Traveller",'Banking Instructions'!H70="Employee",'Banking Instructions'!H70="Individual"),IF('Banking Instructions'!BF70="","",'Banking Instructions'!BF70),"")</f>
        <v/>
      </c>
      <c r="AZ70" s="152" t="str">
        <f>IF(OR('Banking Instructions'!H70="Non Staff Traveller",'Banking Instructions'!H70="Employee",'Banking Instructions'!H70="Individual"),IF('Banking Instructions'!BG70="","",'Banking Instructions'!BG70),"")</f>
        <v/>
      </c>
      <c r="BA70" s="152" t="str">
        <f>IF(OR('Banking Instructions'!H70="Non Staff Traveller",'Banking Instructions'!H70="Employee",'Banking Instructions'!H70="Individual"),IF('Banking Instructions'!BH70="","",'Banking Instructions'!BH70),"")</f>
        <v/>
      </c>
      <c r="BB70" s="152" t="str">
        <f>IF(OR('Banking Instructions'!H70="Non Staff Traveller",'Banking Instructions'!H70="Employee",'Banking Instructions'!H70="Individual"),IF('Banking Instructions'!BI70="","",'Banking Instructions'!BI70),"")</f>
        <v/>
      </c>
      <c r="BC70" s="152" t="str">
        <f>IF(OR('Banking Instructions'!H70="Non Staff Traveller",'Banking Instructions'!H70="Employee",'Banking Instructions'!H70="Individual"),IF('Banking Instructions'!BJ70="","",'Banking Instructions'!BJ70),"")</f>
        <v/>
      </c>
      <c r="BD70" s="136" t="str">
        <f>IF(OR('Banking Instructions'!H70="Non Staff Traveller",'Banking Instructions'!H70="Employee",'Banking Instructions'!H70="Individual"),IF('Banking Instructions'!BK70="","",'Banking Instructions'!BK70),"")</f>
        <v/>
      </c>
      <c r="BE70" s="152" t="str">
        <f>IF(OR('Banking Instructions'!H70="Non Staff Traveller",'Banking Instructions'!H70="Employee",'Banking Instructions'!H70="Individual"),IF('Banking Instructions'!BL70="","",'Banking Instructions'!BL70),"")</f>
        <v/>
      </c>
      <c r="BF70" s="136" t="str">
        <f>IF(OR('Banking Instructions'!H70="Non Staff Traveller",'Banking Instructions'!H70="Employee",'Banking Instructions'!H70="Individual"),IF('Banking Instructions'!BM70="","",'Banking Instructions'!BM70),"")</f>
        <v/>
      </c>
      <c r="BG70" s="136" t="str">
        <f>IF(OR('Banking Instructions'!H70="Non Staff Traveller",'Banking Instructions'!H70="Employee",'Banking Instructions'!H70="Individual"),IF('Banking Instructions'!BN70="","",'Banking Instructions'!BN70),"")</f>
        <v/>
      </c>
      <c r="BH70" s="136" t="str">
        <f>IF(OR('Banking Instructions'!H70="Non Staff Traveller",'Banking Instructions'!H70="Employee",'Banking Instructions'!H70="Individual"),IF('Banking Instructions'!BO70="","",'Banking Instructions'!BO70),"")</f>
        <v/>
      </c>
      <c r="BI70" s="136" t="str">
        <f>IF(OR('Banking Instructions'!H70="Non Staff Traveller",'Banking Instructions'!H70="Employee",'Banking Instructions'!H70="Individual"),IF('Banking Instructions'!BP70="","",'Banking Instructions'!BP70),"")</f>
        <v/>
      </c>
      <c r="BJ70" s="136" t="str">
        <f>IF(OR('Banking Instructions'!H70="Non Staff Traveller",'Banking Instructions'!H70="Employee",'Banking Instructions'!H70="Individual"),IF('Banking Instructions'!BQ70="","",'Banking Instructions'!BQ70),"")</f>
        <v/>
      </c>
      <c r="BK70" s="136" t="str">
        <f>IF(OR('Banking Instructions'!H70="Non Staff Traveller",'Banking Instructions'!H70="Employee",'Banking Instructions'!H70="Individual"),IF('Banking Instructions'!BR70="","",'Banking Instructions'!BR70),"")</f>
        <v/>
      </c>
      <c r="BL70" s="136" t="str">
        <f>IF(OR('Banking Instructions'!H70="Non Staff Traveller",'Banking Instructions'!H70="Employee",'Banking Instructions'!H70="Individual"),IF('Banking Instructions'!BS70="","",'Banking Instructions'!BS70),"")</f>
        <v/>
      </c>
      <c r="BM70" s="136" t="str">
        <f>IF(OR('Banking Instructions'!H70="Non Staff Traveller",'Banking Instructions'!H70="Employee",'Banking Instructions'!H70="Individual"),IF('Banking Instructions'!BT70="","",'Banking Instructions'!BT70),"")</f>
        <v/>
      </c>
      <c r="BN70" s="136"/>
      <c r="BO70" s="210"/>
      <c r="BP70" s="153"/>
      <c r="BQ70" s="153"/>
      <c r="BR70" s="136"/>
      <c r="BS70" s="136"/>
      <c r="BT70" s="136"/>
      <c r="BU70" s="136"/>
      <c r="BV70" s="136" t="str">
        <f t="shared" si="0"/>
        <v/>
      </c>
      <c r="BW70" s="136" t="str">
        <f t="shared" si="1"/>
        <v/>
      </c>
      <c r="BX70" s="210"/>
      <c r="BY70" s="136" t="str">
        <f>IF(OR('Banking Instructions'!H70="Non Staff Traveller",'Banking Instructions'!H70="Employee",'Banking Instructions'!H70="Individual"),IF('Banking Instructions'!CF70="","",'Banking Instructions'!CF70),"")</f>
        <v/>
      </c>
      <c r="BZ70" s="136" t="str">
        <f>IF(OR('Banking Instructions'!H70="Non Staff Traveller",'Banking Instructions'!H70="Employee",'Banking Instructions'!H70="Individual"),IF('Banking Instructions'!CG70="","",'Banking Instructions'!CG70),"")</f>
        <v/>
      </c>
      <c r="CA70" s="136"/>
    </row>
    <row r="71" spans="1:79" s="256" customFormat="1" x14ac:dyDescent="0.2">
      <c r="A71" s="317"/>
      <c r="B71" s="317"/>
      <c r="C71" s="317"/>
      <c r="D71" s="317"/>
      <c r="E71" s="317"/>
      <c r="F71" s="155"/>
      <c r="G71" s="141" t="str">
        <f>IF(OR('Banking Instructions'!H71="Non Staff Traveller",'Banking Instructions'!H71="Employee",'Banking Instructions'!H71="Individual"),'Banking Instructions'!H71,"")</f>
        <v/>
      </c>
      <c r="H71" s="141"/>
      <c r="I71" s="142" t="str">
        <f>IF(OR('Banking Instructions'!H71="Non Staff Traveller",'Banking Instructions'!H71="Employee",'Banking Instructions'!H71="Individual"),IF('Banking Instructions'!J71="","",'Banking Instructions'!J71),"")</f>
        <v/>
      </c>
      <c r="J71" s="143" t="str">
        <f>IF(OR('Banking Instructions'!H71="Non Staff Traveller",'Banking Instructions'!H71="Employee",'Banking Instructions'!H71="Individual"),IF('Banking Instructions'!K71="","",'Banking Instructions'!K71),"")</f>
        <v/>
      </c>
      <c r="K71" s="142" t="str">
        <f>IF(OR('Banking Instructions'!H71="Non Staff Traveller",'Banking Instructions'!H71="Employee",'Banking Instructions'!H71="Individual"),IF('Banking Instructions'!L71="","",'Banking Instructions'!L71),"")</f>
        <v/>
      </c>
      <c r="L71" s="143" t="str">
        <f>IF(OR('Banking Instructions'!H71="Non Staff Traveller",'Banking Instructions'!H71="Employee",'Banking Instructions'!H71="Individual"),IF('Banking Instructions'!Q71="","",'Banking Instructions'!Q71),"")</f>
        <v/>
      </c>
      <c r="M71" s="341"/>
      <c r="N71" s="145" t="str">
        <f>IF(OR('Banking Instructions'!H71="Non Staff Traveller",'Banking Instructions'!H71="Employee",'Banking Instructions'!H71="Individual"),IF('Banking Instructions'!U71="","",'Banking Instructions'!U71),"")</f>
        <v/>
      </c>
      <c r="O71" s="149"/>
      <c r="P71" s="149"/>
      <c r="Q71" s="129" t="str">
        <f>IF(OR('Banking Instructions'!H71="Non Staff Traveller",'Banking Instructions'!H71="Employee",'Banking Instructions'!H71="Individual"),IF('Banking Instructions'!X71="","",'Banking Instructions'!X71),"")</f>
        <v/>
      </c>
      <c r="R71" s="411"/>
      <c r="S71" s="411"/>
      <c r="T71" s="147" t="str">
        <f>IF(OR('Banking Instructions'!H71="Non Staff Traveller",'Banking Instructions'!H71="Employee",'Banking Instructions'!H71="Individual"),IF('Banking Instructions'!AA71="","",'Banking Instructions'!AA71),"")</f>
        <v/>
      </c>
      <c r="U71" s="147" t="str">
        <f>IF(OR('Banking Instructions'!H71="Non Staff Traveller",'Banking Instructions'!H71="Employee",'Banking Instructions'!H71="Individual"),IF('Banking Instructions'!AB71="","",'Banking Instructions'!AB71),"")</f>
        <v/>
      </c>
      <c r="V71" s="143" t="str">
        <f>IF(OR('Banking Instructions'!H71="Non Staff Traveller",'Banking Instructions'!H71="Employee",'Banking Instructions'!H71="Individual"),IF('Banking Instructions'!AC71="","",'Banking Instructions'!AC71),"")</f>
        <v/>
      </c>
      <c r="W71" s="342"/>
      <c r="X71" s="147"/>
      <c r="Y71" s="147"/>
      <c r="Z71" s="147"/>
      <c r="AA71" s="149"/>
      <c r="AB71" s="145" t="str">
        <f>IF(OR('Banking Instructions'!H71="Non Staff Traveller",'Banking Instructions'!H71="Employee",'Banking Instructions'!H71="Individual"),IF('Banking Instructions'!AI71="","",'Banking Instructions'!AI71),"")</f>
        <v/>
      </c>
      <c r="AC71" s="145" t="str">
        <f>IF(OR('Banking Instructions'!H71="Non Staff Traveller",'Banking Instructions'!H71="Employee",'Banking Instructions'!H71="Individual"),IF('Banking Instructions'!AJ71="","",'Banking Instructions'!AJ71),"")</f>
        <v/>
      </c>
      <c r="AD71" s="343" t="str">
        <f>IF(OR('Banking Instructions'!H71="Non Staff Traveller",'Banking Instructions'!H71="Employee",'Banking Instructions'!H71="Individual"),IF('Banking Instructions'!AK71="","",'Banking Instructions'!AK71),"")</f>
        <v/>
      </c>
      <c r="AE71" s="147"/>
      <c r="AF71" s="147" t="str">
        <f>IF(OR('Banking Instructions'!H71="Non Staff Traveller",'Banking Instructions'!H71="Employee",'Banking Instructions'!H71="Individual"),IF('Banking Instructions'!AM71="","",'Banking Instructions'!AM71),"")</f>
        <v/>
      </c>
      <c r="AG71" s="147" t="str">
        <f>IF(OR('Banking Instructions'!H71="Non Staff Traveller",'Banking Instructions'!H71="Employee",'Banking Instructions'!H71="Individual"),IF('Banking Instructions'!AN71="","",'Banking Instructions'!AN71),"")</f>
        <v/>
      </c>
      <c r="AH71" s="147"/>
      <c r="AI71" s="344" t="str">
        <f>IF(OR('Banking Instructions'!H71="Non Staff Traveller",'Banking Instructions'!H71="Employee",'Banking Instructions'!H71="Individual"),IF('Banking Instructions'!AP71="","",'Banking Instructions'!AP71),"")</f>
        <v/>
      </c>
      <c r="AJ71" s="150" t="str">
        <f>IF(OR('Banking Instructions'!H71="Non Staff Traveller",'Banking Instructions'!H71="Employee",'Banking Instructions'!H71="Individual"),IF('Banking Instructions'!AQ71="","",'Banking Instructions'!AQ71),"")</f>
        <v/>
      </c>
      <c r="AK71" s="151" t="str">
        <f>IF(OR('Banking Instructions'!H71="Non Staff Traveller",'Banking Instructions'!H71="Employee",'Banking Instructions'!H71="Individual"),IF('Banking Instructions'!AR71="","",'Banking Instructions'!AR71),"")</f>
        <v/>
      </c>
      <c r="AL71" s="344" t="str">
        <f>IF(OR('Banking Instructions'!H71="Non Staff Traveller",'Banking Instructions'!H71="Employee",'Banking Instructions'!H71="Individual"),IF('Banking Instructions'!AS71="","",'Banking Instructions'!AS71),"")</f>
        <v/>
      </c>
      <c r="AM71" s="152" t="str">
        <f>IF(OR('Banking Instructions'!H71="Non Staff Traveller",'Banking Instructions'!H71="Employee",'Banking Instructions'!H71="Individual"),IF('Banking Instructions'!AT71="","",'Banking Instructions'!AT71),"")</f>
        <v/>
      </c>
      <c r="AN71" s="152" t="str">
        <f>IF(OR('Banking Instructions'!H71="Non Staff Traveller",'Banking Instructions'!H71="Employee",'Banking Instructions'!H71="Individual"),IF('Banking Instructions'!AU71="","",'Banking Instructions'!AU71),"")</f>
        <v/>
      </c>
      <c r="AO71" s="136" t="str">
        <f>IF(OR('Banking Instructions'!H71="Non Staff Traveller",'Banking Instructions'!H71="Employee",'Banking Instructions'!H71="Individual"),IF('Banking Instructions'!AV71="","",'Banking Instructions'!AV71),"")</f>
        <v/>
      </c>
      <c r="AP71" s="210"/>
      <c r="AQ71" s="150" t="str">
        <f t="shared" si="2"/>
        <v/>
      </c>
      <c r="AR71" s="344"/>
      <c r="AS71" s="136" t="str">
        <f>IF(OR('Banking Instructions'!H71="Non Staff Traveller",'Banking Instructions'!H71="Employee",'Banking Instructions'!H71="Individual"),IF('Banking Instructions'!AZ71="","",'Banking Instructions'!AZ71),"")</f>
        <v/>
      </c>
      <c r="AT71" s="152" t="str">
        <f>IF(OR('Banking Instructions'!H71="Non Staff Traveller",'Banking Instructions'!H71="Employee",'Banking Instructions'!H71="Individual"),IF('Banking Instructions'!BA71="","",'Banking Instructions'!BA71),"")</f>
        <v/>
      </c>
      <c r="AU71" s="152" t="str">
        <f>IF(OR('Banking Instructions'!H71="Non Staff Traveller",'Banking Instructions'!H71="Employee",'Banking Instructions'!H71="Individual"),IF('Banking Instructions'!BB71="","",'Banking Instructions'!BB71),"")</f>
        <v/>
      </c>
      <c r="AV71" s="210"/>
      <c r="AW71" s="136" t="str">
        <f>IF(OR('Banking Instructions'!H71="Non Staff Traveller",'Banking Instructions'!H71="Employee",'Banking Instructions'!H71="Individual"),IF('Banking Instructions'!BD71="","",'Banking Instructions'!BD71),"")</f>
        <v/>
      </c>
      <c r="AX71" s="136" t="str">
        <f>IF(OR('Banking Instructions'!H71="Non Staff Traveller",'Banking Instructions'!H71="Employee",'Banking Instructions'!H71="Individual"),IF('Banking Instructions'!BE71="","",'Banking Instructions'!BE71),"")</f>
        <v/>
      </c>
      <c r="AY71" s="152" t="str">
        <f>IF(OR('Banking Instructions'!H71="Non Staff Traveller",'Banking Instructions'!H71="Employee",'Banking Instructions'!H71="Individual"),IF('Banking Instructions'!BF71="","",'Banking Instructions'!BF71),"")</f>
        <v/>
      </c>
      <c r="AZ71" s="152" t="str">
        <f>IF(OR('Banking Instructions'!H71="Non Staff Traveller",'Banking Instructions'!H71="Employee",'Banking Instructions'!H71="Individual"),IF('Banking Instructions'!BG71="","",'Banking Instructions'!BG71),"")</f>
        <v/>
      </c>
      <c r="BA71" s="152" t="str">
        <f>IF(OR('Banking Instructions'!H71="Non Staff Traveller",'Banking Instructions'!H71="Employee",'Banking Instructions'!H71="Individual"),IF('Banking Instructions'!BH71="","",'Banking Instructions'!BH71),"")</f>
        <v/>
      </c>
      <c r="BB71" s="152" t="str">
        <f>IF(OR('Banking Instructions'!H71="Non Staff Traveller",'Banking Instructions'!H71="Employee",'Banking Instructions'!H71="Individual"),IF('Banking Instructions'!BI71="","",'Banking Instructions'!BI71),"")</f>
        <v/>
      </c>
      <c r="BC71" s="152" t="str">
        <f>IF(OR('Banking Instructions'!H71="Non Staff Traveller",'Banking Instructions'!H71="Employee",'Banking Instructions'!H71="Individual"),IF('Banking Instructions'!BJ71="","",'Banking Instructions'!BJ71),"")</f>
        <v/>
      </c>
      <c r="BD71" s="136" t="str">
        <f>IF(OR('Banking Instructions'!H71="Non Staff Traveller",'Banking Instructions'!H71="Employee",'Banking Instructions'!H71="Individual"),IF('Banking Instructions'!BK71="","",'Banking Instructions'!BK71),"")</f>
        <v/>
      </c>
      <c r="BE71" s="152" t="str">
        <f>IF(OR('Banking Instructions'!H71="Non Staff Traveller",'Banking Instructions'!H71="Employee",'Banking Instructions'!H71="Individual"),IF('Banking Instructions'!BL71="","",'Banking Instructions'!BL71),"")</f>
        <v/>
      </c>
      <c r="BF71" s="136" t="str">
        <f>IF(OR('Banking Instructions'!H71="Non Staff Traveller",'Banking Instructions'!H71="Employee",'Banking Instructions'!H71="Individual"),IF('Banking Instructions'!BM71="","",'Banking Instructions'!BM71),"")</f>
        <v/>
      </c>
      <c r="BG71" s="136" t="str">
        <f>IF(OR('Banking Instructions'!H71="Non Staff Traveller",'Banking Instructions'!H71="Employee",'Banking Instructions'!H71="Individual"),IF('Banking Instructions'!BN71="","",'Banking Instructions'!BN71),"")</f>
        <v/>
      </c>
      <c r="BH71" s="136" t="str">
        <f>IF(OR('Banking Instructions'!H71="Non Staff Traveller",'Banking Instructions'!H71="Employee",'Banking Instructions'!H71="Individual"),IF('Banking Instructions'!BO71="","",'Banking Instructions'!BO71),"")</f>
        <v/>
      </c>
      <c r="BI71" s="136" t="str">
        <f>IF(OR('Banking Instructions'!H71="Non Staff Traveller",'Banking Instructions'!H71="Employee",'Banking Instructions'!H71="Individual"),IF('Banking Instructions'!BP71="","",'Banking Instructions'!BP71),"")</f>
        <v/>
      </c>
      <c r="BJ71" s="136" t="str">
        <f>IF(OR('Banking Instructions'!H71="Non Staff Traveller",'Banking Instructions'!H71="Employee",'Banking Instructions'!H71="Individual"),IF('Banking Instructions'!BQ71="","",'Banking Instructions'!BQ71),"")</f>
        <v/>
      </c>
      <c r="BK71" s="136" t="str">
        <f>IF(OR('Banking Instructions'!H71="Non Staff Traveller",'Banking Instructions'!H71="Employee",'Banking Instructions'!H71="Individual"),IF('Banking Instructions'!BR71="","",'Banking Instructions'!BR71),"")</f>
        <v/>
      </c>
      <c r="BL71" s="136" t="str">
        <f>IF(OR('Banking Instructions'!H71="Non Staff Traveller",'Banking Instructions'!H71="Employee",'Banking Instructions'!H71="Individual"),IF('Banking Instructions'!BS71="","",'Banking Instructions'!BS71),"")</f>
        <v/>
      </c>
      <c r="BM71" s="136" t="str">
        <f>IF(OR('Banking Instructions'!H71="Non Staff Traveller",'Banking Instructions'!H71="Employee",'Banking Instructions'!H71="Individual"),IF('Banking Instructions'!BT71="","",'Banking Instructions'!BT71),"")</f>
        <v/>
      </c>
      <c r="BN71" s="136"/>
      <c r="BO71" s="210"/>
      <c r="BP71" s="153"/>
      <c r="BQ71" s="153"/>
      <c r="BR71" s="136"/>
      <c r="BS71" s="136"/>
      <c r="BT71" s="136"/>
      <c r="BU71" s="136"/>
      <c r="BV71" s="136" t="str">
        <f t="shared" si="0"/>
        <v/>
      </c>
      <c r="BW71" s="136" t="str">
        <f t="shared" si="1"/>
        <v/>
      </c>
      <c r="BX71" s="210"/>
      <c r="BY71" s="136" t="str">
        <f>IF(OR('Banking Instructions'!H71="Non Staff Traveller",'Banking Instructions'!H71="Employee",'Banking Instructions'!H71="Individual"),IF('Banking Instructions'!CF71="","",'Banking Instructions'!CF71),"")</f>
        <v/>
      </c>
      <c r="BZ71" s="136" t="str">
        <f>IF(OR('Banking Instructions'!H71="Non Staff Traveller",'Banking Instructions'!H71="Employee",'Banking Instructions'!H71="Individual"),IF('Banking Instructions'!CG71="","",'Banking Instructions'!CG71),"")</f>
        <v/>
      </c>
      <c r="CA71" s="136"/>
    </row>
    <row r="72" spans="1:79" s="256" customFormat="1" x14ac:dyDescent="0.2">
      <c r="A72" s="317"/>
      <c r="B72" s="317"/>
      <c r="C72" s="317"/>
      <c r="D72" s="317"/>
      <c r="E72" s="317"/>
      <c r="F72" s="155"/>
      <c r="G72" s="141" t="str">
        <f>IF(OR('Banking Instructions'!H72="Non Staff Traveller",'Banking Instructions'!H72="Employee",'Banking Instructions'!H72="Individual"),'Banking Instructions'!H72,"")</f>
        <v/>
      </c>
      <c r="H72" s="141"/>
      <c r="I72" s="142" t="str">
        <f>IF(OR('Banking Instructions'!H72="Non Staff Traveller",'Banking Instructions'!H72="Employee",'Banking Instructions'!H72="Individual"),IF('Banking Instructions'!J72="","",'Banking Instructions'!J72),"")</f>
        <v/>
      </c>
      <c r="J72" s="143" t="str">
        <f>IF(OR('Banking Instructions'!H72="Non Staff Traveller",'Banking Instructions'!H72="Employee",'Banking Instructions'!H72="Individual"),IF('Banking Instructions'!K72="","",'Banking Instructions'!K72),"")</f>
        <v/>
      </c>
      <c r="K72" s="142" t="str">
        <f>IF(OR('Banking Instructions'!H72="Non Staff Traveller",'Banking Instructions'!H72="Employee",'Banking Instructions'!H72="Individual"),IF('Banking Instructions'!L72="","",'Banking Instructions'!L72),"")</f>
        <v/>
      </c>
      <c r="L72" s="143" t="str">
        <f>IF(OR('Banking Instructions'!H72="Non Staff Traveller",'Banking Instructions'!H72="Employee",'Banking Instructions'!H72="Individual"),IF('Banking Instructions'!Q72="","",'Banking Instructions'!Q72),"")</f>
        <v/>
      </c>
      <c r="M72" s="341"/>
      <c r="N72" s="145" t="str">
        <f>IF(OR('Banking Instructions'!H72="Non Staff Traveller",'Banking Instructions'!H72="Employee",'Banking Instructions'!H72="Individual"),IF('Banking Instructions'!U72="","",'Banking Instructions'!U72),"")</f>
        <v/>
      </c>
      <c r="O72" s="149"/>
      <c r="P72" s="149"/>
      <c r="Q72" s="129" t="str">
        <f>IF(OR('Banking Instructions'!H72="Non Staff Traveller",'Banking Instructions'!H72="Employee",'Banking Instructions'!H72="Individual"),IF('Banking Instructions'!X72="","",'Banking Instructions'!X72),"")</f>
        <v/>
      </c>
      <c r="R72" s="411"/>
      <c r="S72" s="411"/>
      <c r="T72" s="147" t="str">
        <f>IF(OR('Banking Instructions'!H72="Non Staff Traveller",'Banking Instructions'!H72="Employee",'Banking Instructions'!H72="Individual"),IF('Banking Instructions'!AA72="","",'Banking Instructions'!AA72),"")</f>
        <v/>
      </c>
      <c r="U72" s="147" t="str">
        <f>IF(OR('Banking Instructions'!H72="Non Staff Traveller",'Banking Instructions'!H72="Employee",'Banking Instructions'!H72="Individual"),IF('Banking Instructions'!AB72="","",'Banking Instructions'!AB72),"")</f>
        <v/>
      </c>
      <c r="V72" s="143" t="str">
        <f>IF(OR('Banking Instructions'!H72="Non Staff Traveller",'Banking Instructions'!H72="Employee",'Banking Instructions'!H72="Individual"),IF('Banking Instructions'!AC72="","",'Banking Instructions'!AC72),"")</f>
        <v/>
      </c>
      <c r="W72" s="342"/>
      <c r="X72" s="147"/>
      <c r="Y72" s="147"/>
      <c r="Z72" s="147"/>
      <c r="AA72" s="149"/>
      <c r="AB72" s="145" t="str">
        <f>IF(OR('Banking Instructions'!H72="Non Staff Traveller",'Banking Instructions'!H72="Employee",'Banking Instructions'!H72="Individual"),IF('Banking Instructions'!AI72="","",'Banking Instructions'!AI72),"")</f>
        <v/>
      </c>
      <c r="AC72" s="145" t="str">
        <f>IF(OR('Banking Instructions'!H72="Non Staff Traveller",'Banking Instructions'!H72="Employee",'Banking Instructions'!H72="Individual"),IF('Banking Instructions'!AJ72="","",'Banking Instructions'!AJ72),"")</f>
        <v/>
      </c>
      <c r="AD72" s="343" t="str">
        <f>IF(OR('Banking Instructions'!H72="Non Staff Traveller",'Banking Instructions'!H72="Employee",'Banking Instructions'!H72="Individual"),IF('Banking Instructions'!AK72="","",'Banking Instructions'!AK72),"")</f>
        <v/>
      </c>
      <c r="AE72" s="147"/>
      <c r="AF72" s="147" t="str">
        <f>IF(OR('Banking Instructions'!H72="Non Staff Traveller",'Banking Instructions'!H72="Employee",'Banking Instructions'!H72="Individual"),IF('Banking Instructions'!AM72="","",'Banking Instructions'!AM72),"")</f>
        <v/>
      </c>
      <c r="AG72" s="147" t="str">
        <f>IF(OR('Banking Instructions'!H72="Non Staff Traveller",'Banking Instructions'!H72="Employee",'Banking Instructions'!H72="Individual"),IF('Banking Instructions'!AN72="","",'Banking Instructions'!AN72),"")</f>
        <v/>
      </c>
      <c r="AH72" s="147"/>
      <c r="AI72" s="344" t="str">
        <f>IF(OR('Banking Instructions'!H72="Non Staff Traveller",'Banking Instructions'!H72="Employee",'Banking Instructions'!H72="Individual"),IF('Banking Instructions'!AP72="","",'Banking Instructions'!AP72),"")</f>
        <v/>
      </c>
      <c r="AJ72" s="150" t="str">
        <f>IF(OR('Banking Instructions'!H72="Non Staff Traveller",'Banking Instructions'!H72="Employee",'Banking Instructions'!H72="Individual"),IF('Banking Instructions'!AQ72="","",'Banking Instructions'!AQ72),"")</f>
        <v/>
      </c>
      <c r="AK72" s="151" t="str">
        <f>IF(OR('Banking Instructions'!H72="Non Staff Traveller",'Banking Instructions'!H72="Employee",'Banking Instructions'!H72="Individual"),IF('Banking Instructions'!AR72="","",'Banking Instructions'!AR72),"")</f>
        <v/>
      </c>
      <c r="AL72" s="344" t="str">
        <f>IF(OR('Banking Instructions'!H72="Non Staff Traveller",'Banking Instructions'!H72="Employee",'Banking Instructions'!H72="Individual"),IF('Banking Instructions'!AS72="","",'Banking Instructions'!AS72),"")</f>
        <v/>
      </c>
      <c r="AM72" s="152" t="str">
        <f>IF(OR('Banking Instructions'!H72="Non Staff Traveller",'Banking Instructions'!H72="Employee",'Banking Instructions'!H72="Individual"),IF('Banking Instructions'!AT72="","",'Banking Instructions'!AT72),"")</f>
        <v/>
      </c>
      <c r="AN72" s="152" t="str">
        <f>IF(OR('Banking Instructions'!H72="Non Staff Traveller",'Banking Instructions'!H72="Employee",'Banking Instructions'!H72="Individual"),IF('Banking Instructions'!AU72="","",'Banking Instructions'!AU72),"")</f>
        <v/>
      </c>
      <c r="AO72" s="136" t="str">
        <f>IF(OR('Banking Instructions'!H72="Non Staff Traveller",'Banking Instructions'!H72="Employee",'Banking Instructions'!H72="Individual"),IF('Banking Instructions'!AV72="","",'Banking Instructions'!AV72),"")</f>
        <v/>
      </c>
      <c r="AP72" s="210"/>
      <c r="AQ72" s="150" t="str">
        <f t="shared" si="2"/>
        <v/>
      </c>
      <c r="AR72" s="344"/>
      <c r="AS72" s="136" t="str">
        <f>IF(OR('Banking Instructions'!H72="Non Staff Traveller",'Banking Instructions'!H72="Employee",'Banking Instructions'!H72="Individual"),IF('Banking Instructions'!AZ72="","",'Banking Instructions'!AZ72),"")</f>
        <v/>
      </c>
      <c r="AT72" s="152" t="str">
        <f>IF(OR('Banking Instructions'!H72="Non Staff Traveller",'Banking Instructions'!H72="Employee",'Banking Instructions'!H72="Individual"),IF('Banking Instructions'!BA72="","",'Banking Instructions'!BA72),"")</f>
        <v/>
      </c>
      <c r="AU72" s="152" t="str">
        <f>IF(OR('Banking Instructions'!H72="Non Staff Traveller",'Banking Instructions'!H72="Employee",'Banking Instructions'!H72="Individual"),IF('Banking Instructions'!BB72="","",'Banking Instructions'!BB72),"")</f>
        <v/>
      </c>
      <c r="AV72" s="210"/>
      <c r="AW72" s="136" t="str">
        <f>IF(OR('Banking Instructions'!H72="Non Staff Traveller",'Banking Instructions'!H72="Employee",'Banking Instructions'!H72="Individual"),IF('Banking Instructions'!BD72="","",'Banking Instructions'!BD72),"")</f>
        <v/>
      </c>
      <c r="AX72" s="136" t="str">
        <f>IF(OR('Banking Instructions'!H72="Non Staff Traveller",'Banking Instructions'!H72="Employee",'Banking Instructions'!H72="Individual"),IF('Banking Instructions'!BE72="","",'Banking Instructions'!BE72),"")</f>
        <v/>
      </c>
      <c r="AY72" s="152" t="str">
        <f>IF(OR('Banking Instructions'!H72="Non Staff Traveller",'Banking Instructions'!H72="Employee",'Banking Instructions'!H72="Individual"),IF('Banking Instructions'!BF72="","",'Banking Instructions'!BF72),"")</f>
        <v/>
      </c>
      <c r="AZ72" s="152" t="str">
        <f>IF(OR('Banking Instructions'!H72="Non Staff Traveller",'Banking Instructions'!H72="Employee",'Banking Instructions'!H72="Individual"),IF('Banking Instructions'!BG72="","",'Banking Instructions'!BG72),"")</f>
        <v/>
      </c>
      <c r="BA72" s="152" t="str">
        <f>IF(OR('Banking Instructions'!H72="Non Staff Traveller",'Banking Instructions'!H72="Employee",'Banking Instructions'!H72="Individual"),IF('Banking Instructions'!BH72="","",'Banking Instructions'!BH72),"")</f>
        <v/>
      </c>
      <c r="BB72" s="152" t="str">
        <f>IF(OR('Banking Instructions'!H72="Non Staff Traveller",'Banking Instructions'!H72="Employee",'Banking Instructions'!H72="Individual"),IF('Banking Instructions'!BI72="","",'Banking Instructions'!BI72),"")</f>
        <v/>
      </c>
      <c r="BC72" s="152" t="str">
        <f>IF(OR('Banking Instructions'!H72="Non Staff Traveller",'Banking Instructions'!H72="Employee",'Banking Instructions'!H72="Individual"),IF('Banking Instructions'!BJ72="","",'Banking Instructions'!BJ72),"")</f>
        <v/>
      </c>
      <c r="BD72" s="136" t="str">
        <f>IF(OR('Banking Instructions'!H72="Non Staff Traveller",'Banking Instructions'!H72="Employee",'Banking Instructions'!H72="Individual"),IF('Banking Instructions'!BK72="","",'Banking Instructions'!BK72),"")</f>
        <v/>
      </c>
      <c r="BE72" s="152" t="str">
        <f>IF(OR('Banking Instructions'!H72="Non Staff Traveller",'Banking Instructions'!H72="Employee",'Banking Instructions'!H72="Individual"),IF('Banking Instructions'!BL72="","",'Banking Instructions'!BL72),"")</f>
        <v/>
      </c>
      <c r="BF72" s="136" t="str">
        <f>IF(OR('Banking Instructions'!H72="Non Staff Traveller",'Banking Instructions'!H72="Employee",'Banking Instructions'!H72="Individual"),IF('Banking Instructions'!BM72="","",'Banking Instructions'!BM72),"")</f>
        <v/>
      </c>
      <c r="BG72" s="136" t="str">
        <f>IF(OR('Banking Instructions'!H72="Non Staff Traveller",'Banking Instructions'!H72="Employee",'Banking Instructions'!H72="Individual"),IF('Banking Instructions'!BN72="","",'Banking Instructions'!BN72),"")</f>
        <v/>
      </c>
      <c r="BH72" s="136" t="str">
        <f>IF(OR('Banking Instructions'!H72="Non Staff Traveller",'Banking Instructions'!H72="Employee",'Banking Instructions'!H72="Individual"),IF('Banking Instructions'!BO72="","",'Banking Instructions'!BO72),"")</f>
        <v/>
      </c>
      <c r="BI72" s="136" t="str">
        <f>IF(OR('Banking Instructions'!H72="Non Staff Traveller",'Banking Instructions'!H72="Employee",'Banking Instructions'!H72="Individual"),IF('Banking Instructions'!BP72="","",'Banking Instructions'!BP72),"")</f>
        <v/>
      </c>
      <c r="BJ72" s="136" t="str">
        <f>IF(OR('Banking Instructions'!H72="Non Staff Traveller",'Banking Instructions'!H72="Employee",'Banking Instructions'!H72="Individual"),IF('Banking Instructions'!BQ72="","",'Banking Instructions'!BQ72),"")</f>
        <v/>
      </c>
      <c r="BK72" s="136" t="str">
        <f>IF(OR('Banking Instructions'!H72="Non Staff Traveller",'Banking Instructions'!H72="Employee",'Banking Instructions'!H72="Individual"),IF('Banking Instructions'!BR72="","",'Banking Instructions'!BR72),"")</f>
        <v/>
      </c>
      <c r="BL72" s="136" t="str">
        <f>IF(OR('Banking Instructions'!H72="Non Staff Traveller",'Banking Instructions'!H72="Employee",'Banking Instructions'!H72="Individual"),IF('Banking Instructions'!BS72="","",'Banking Instructions'!BS72),"")</f>
        <v/>
      </c>
      <c r="BM72" s="136" t="str">
        <f>IF(OR('Banking Instructions'!H72="Non Staff Traveller",'Banking Instructions'!H72="Employee",'Banking Instructions'!H72="Individual"),IF('Banking Instructions'!BT72="","",'Banking Instructions'!BT72),"")</f>
        <v/>
      </c>
      <c r="BN72" s="136"/>
      <c r="BO72" s="210"/>
      <c r="BP72" s="153"/>
      <c r="BQ72" s="153"/>
      <c r="BR72" s="136"/>
      <c r="BS72" s="136"/>
      <c r="BT72" s="136"/>
      <c r="BU72" s="136"/>
      <c r="BV72" s="136" t="str">
        <f t="shared" si="0"/>
        <v/>
      </c>
      <c r="BW72" s="136" t="str">
        <f t="shared" si="1"/>
        <v/>
      </c>
      <c r="BX72" s="210"/>
      <c r="BY72" s="136" t="str">
        <f>IF(OR('Banking Instructions'!H72="Non Staff Traveller",'Banking Instructions'!H72="Employee",'Banking Instructions'!H72="Individual"),IF('Banking Instructions'!CF72="","",'Banking Instructions'!CF72),"")</f>
        <v/>
      </c>
      <c r="BZ72" s="136" t="str">
        <f>IF(OR('Banking Instructions'!H72="Non Staff Traveller",'Banking Instructions'!H72="Employee",'Banking Instructions'!H72="Individual"),IF('Banking Instructions'!CG72="","",'Banking Instructions'!CG72),"")</f>
        <v/>
      </c>
      <c r="CA72" s="136"/>
    </row>
    <row r="73" spans="1:79" s="256" customFormat="1" x14ac:dyDescent="0.2">
      <c r="A73" s="317"/>
      <c r="B73" s="317"/>
      <c r="C73" s="317"/>
      <c r="D73" s="317"/>
      <c r="E73" s="317"/>
      <c r="F73" s="155"/>
      <c r="G73" s="141" t="str">
        <f>IF(OR('Banking Instructions'!H73="Non Staff Traveller",'Banking Instructions'!H73="Employee",'Banking Instructions'!H73="Individual"),'Banking Instructions'!H73,"")</f>
        <v/>
      </c>
      <c r="H73" s="141"/>
      <c r="I73" s="142" t="str">
        <f>IF(OR('Banking Instructions'!H73="Non Staff Traveller",'Banking Instructions'!H73="Employee",'Banking Instructions'!H73="Individual"),IF('Banking Instructions'!J73="","",'Banking Instructions'!J73),"")</f>
        <v/>
      </c>
      <c r="J73" s="143" t="str">
        <f>IF(OR('Banking Instructions'!H73="Non Staff Traveller",'Banking Instructions'!H73="Employee",'Banking Instructions'!H73="Individual"),IF('Banking Instructions'!K73="","",'Banking Instructions'!K73),"")</f>
        <v/>
      </c>
      <c r="K73" s="142" t="str">
        <f>IF(OR('Banking Instructions'!H73="Non Staff Traveller",'Banking Instructions'!H73="Employee",'Banking Instructions'!H73="Individual"),IF('Banking Instructions'!L73="","",'Banking Instructions'!L73),"")</f>
        <v/>
      </c>
      <c r="L73" s="143" t="str">
        <f>IF(OR('Banking Instructions'!H73="Non Staff Traveller",'Banking Instructions'!H73="Employee",'Banking Instructions'!H73="Individual"),IF('Banking Instructions'!Q73="","",'Banking Instructions'!Q73),"")</f>
        <v/>
      </c>
      <c r="M73" s="341"/>
      <c r="N73" s="145" t="str">
        <f>IF(OR('Banking Instructions'!H73="Non Staff Traveller",'Banking Instructions'!H73="Employee",'Banking Instructions'!H73="Individual"),IF('Banking Instructions'!U73="","",'Banking Instructions'!U73),"")</f>
        <v/>
      </c>
      <c r="O73" s="149"/>
      <c r="P73" s="149"/>
      <c r="Q73" s="129" t="str">
        <f>IF(OR('Banking Instructions'!H73="Non Staff Traveller",'Banking Instructions'!H73="Employee",'Banking Instructions'!H73="Individual"),IF('Banking Instructions'!X73="","",'Banking Instructions'!X73),"")</f>
        <v/>
      </c>
      <c r="R73" s="411"/>
      <c r="S73" s="411"/>
      <c r="T73" s="147" t="str">
        <f>IF(OR('Banking Instructions'!H73="Non Staff Traveller",'Banking Instructions'!H73="Employee",'Banking Instructions'!H73="Individual"),IF('Banking Instructions'!AA73="","",'Banking Instructions'!AA73),"")</f>
        <v/>
      </c>
      <c r="U73" s="147" t="str">
        <f>IF(OR('Banking Instructions'!H73="Non Staff Traveller",'Banking Instructions'!H73="Employee",'Banking Instructions'!H73="Individual"),IF('Banking Instructions'!AB73="","",'Banking Instructions'!AB73),"")</f>
        <v/>
      </c>
      <c r="V73" s="143" t="str">
        <f>IF(OR('Banking Instructions'!H73="Non Staff Traveller",'Banking Instructions'!H73="Employee",'Banking Instructions'!H73="Individual"),IF('Banking Instructions'!AC73="","",'Banking Instructions'!AC73),"")</f>
        <v/>
      </c>
      <c r="W73" s="342"/>
      <c r="X73" s="147"/>
      <c r="Y73" s="147"/>
      <c r="Z73" s="147"/>
      <c r="AA73" s="149"/>
      <c r="AB73" s="145" t="str">
        <f>IF(OR('Banking Instructions'!H73="Non Staff Traveller",'Banking Instructions'!H73="Employee",'Banking Instructions'!H73="Individual"),IF('Banking Instructions'!AI73="","",'Banking Instructions'!AI73),"")</f>
        <v/>
      </c>
      <c r="AC73" s="145" t="str">
        <f>IF(OR('Banking Instructions'!H73="Non Staff Traveller",'Banking Instructions'!H73="Employee",'Banking Instructions'!H73="Individual"),IF('Banking Instructions'!AJ73="","",'Banking Instructions'!AJ73),"")</f>
        <v/>
      </c>
      <c r="AD73" s="343" t="str">
        <f>IF(OR('Banking Instructions'!H73="Non Staff Traveller",'Banking Instructions'!H73="Employee",'Banking Instructions'!H73="Individual"),IF('Banking Instructions'!AK73="","",'Banking Instructions'!AK73),"")</f>
        <v/>
      </c>
      <c r="AE73" s="147"/>
      <c r="AF73" s="147" t="str">
        <f>IF(OR('Banking Instructions'!H73="Non Staff Traveller",'Banking Instructions'!H73="Employee",'Banking Instructions'!H73="Individual"),IF('Banking Instructions'!AM73="","",'Banking Instructions'!AM73),"")</f>
        <v/>
      </c>
      <c r="AG73" s="147" t="str">
        <f>IF(OR('Banking Instructions'!H73="Non Staff Traveller",'Banking Instructions'!H73="Employee",'Banking Instructions'!H73="Individual"),IF('Banking Instructions'!AN73="","",'Banking Instructions'!AN73),"")</f>
        <v/>
      </c>
      <c r="AH73" s="147"/>
      <c r="AI73" s="344" t="str">
        <f>IF(OR('Banking Instructions'!H73="Non Staff Traveller",'Banking Instructions'!H73="Employee",'Banking Instructions'!H73="Individual"),IF('Banking Instructions'!AP73="","",'Banking Instructions'!AP73),"")</f>
        <v/>
      </c>
      <c r="AJ73" s="150" t="str">
        <f>IF(OR('Banking Instructions'!H73="Non Staff Traveller",'Banking Instructions'!H73="Employee",'Banking Instructions'!H73="Individual"),IF('Banking Instructions'!AQ73="","",'Banking Instructions'!AQ73),"")</f>
        <v/>
      </c>
      <c r="AK73" s="151" t="str">
        <f>IF(OR('Banking Instructions'!H73="Non Staff Traveller",'Banking Instructions'!H73="Employee",'Banking Instructions'!H73="Individual"),IF('Banking Instructions'!AR73="","",'Banking Instructions'!AR73),"")</f>
        <v/>
      </c>
      <c r="AL73" s="344" t="str">
        <f>IF(OR('Banking Instructions'!H73="Non Staff Traveller",'Banking Instructions'!H73="Employee",'Banking Instructions'!H73="Individual"),IF('Banking Instructions'!AS73="","",'Banking Instructions'!AS73),"")</f>
        <v/>
      </c>
      <c r="AM73" s="152" t="str">
        <f>IF(OR('Banking Instructions'!H73="Non Staff Traveller",'Banking Instructions'!H73="Employee",'Banking Instructions'!H73="Individual"),IF('Banking Instructions'!AT73="","",'Banking Instructions'!AT73),"")</f>
        <v/>
      </c>
      <c r="AN73" s="152" t="str">
        <f>IF(OR('Banking Instructions'!H73="Non Staff Traveller",'Banking Instructions'!H73="Employee",'Banking Instructions'!H73="Individual"),IF('Banking Instructions'!AU73="","",'Banking Instructions'!AU73),"")</f>
        <v/>
      </c>
      <c r="AO73" s="136" t="str">
        <f>IF(OR('Banking Instructions'!H73="Non Staff Traveller",'Banking Instructions'!H73="Employee",'Banking Instructions'!H73="Individual"),IF('Banking Instructions'!AV73="","",'Banking Instructions'!AV73),"")</f>
        <v/>
      </c>
      <c r="AP73" s="210"/>
      <c r="AQ73" s="150" t="str">
        <f t="shared" si="2"/>
        <v/>
      </c>
      <c r="AR73" s="344"/>
      <c r="AS73" s="136" t="str">
        <f>IF(OR('Banking Instructions'!H73="Non Staff Traveller",'Banking Instructions'!H73="Employee",'Banking Instructions'!H73="Individual"),IF('Banking Instructions'!AZ73="","",'Banking Instructions'!AZ73),"")</f>
        <v/>
      </c>
      <c r="AT73" s="152" t="str">
        <f>IF(OR('Banking Instructions'!H73="Non Staff Traveller",'Banking Instructions'!H73="Employee",'Banking Instructions'!H73="Individual"),IF('Banking Instructions'!BA73="","",'Banking Instructions'!BA73),"")</f>
        <v/>
      </c>
      <c r="AU73" s="152" t="str">
        <f>IF(OR('Banking Instructions'!H73="Non Staff Traveller",'Banking Instructions'!H73="Employee",'Banking Instructions'!H73="Individual"),IF('Banking Instructions'!BB73="","",'Banking Instructions'!BB73),"")</f>
        <v/>
      </c>
      <c r="AV73" s="210"/>
      <c r="AW73" s="136" t="str">
        <f>IF(OR('Banking Instructions'!H73="Non Staff Traveller",'Banking Instructions'!H73="Employee",'Banking Instructions'!H73="Individual"),IF('Banking Instructions'!BD73="","",'Banking Instructions'!BD73),"")</f>
        <v/>
      </c>
      <c r="AX73" s="136" t="str">
        <f>IF(OR('Banking Instructions'!H73="Non Staff Traveller",'Banking Instructions'!H73="Employee",'Banking Instructions'!H73="Individual"),IF('Banking Instructions'!BE73="","",'Banking Instructions'!BE73),"")</f>
        <v/>
      </c>
      <c r="AY73" s="152" t="str">
        <f>IF(OR('Banking Instructions'!H73="Non Staff Traveller",'Banking Instructions'!H73="Employee",'Banking Instructions'!H73="Individual"),IF('Banking Instructions'!BF73="","",'Banking Instructions'!BF73),"")</f>
        <v/>
      </c>
      <c r="AZ73" s="152" t="str">
        <f>IF(OR('Banking Instructions'!H73="Non Staff Traveller",'Banking Instructions'!H73="Employee",'Banking Instructions'!H73="Individual"),IF('Banking Instructions'!BG73="","",'Banking Instructions'!BG73),"")</f>
        <v/>
      </c>
      <c r="BA73" s="152" t="str">
        <f>IF(OR('Banking Instructions'!H73="Non Staff Traveller",'Banking Instructions'!H73="Employee",'Banking Instructions'!H73="Individual"),IF('Banking Instructions'!BH73="","",'Banking Instructions'!BH73),"")</f>
        <v/>
      </c>
      <c r="BB73" s="152" t="str">
        <f>IF(OR('Banking Instructions'!H73="Non Staff Traveller",'Banking Instructions'!H73="Employee",'Banking Instructions'!H73="Individual"),IF('Banking Instructions'!BI73="","",'Banking Instructions'!BI73),"")</f>
        <v/>
      </c>
      <c r="BC73" s="152" t="str">
        <f>IF(OR('Banking Instructions'!H73="Non Staff Traveller",'Banking Instructions'!H73="Employee",'Banking Instructions'!H73="Individual"),IF('Banking Instructions'!BJ73="","",'Banking Instructions'!BJ73),"")</f>
        <v/>
      </c>
      <c r="BD73" s="136" t="str">
        <f>IF(OR('Banking Instructions'!H73="Non Staff Traveller",'Banking Instructions'!H73="Employee",'Banking Instructions'!H73="Individual"),IF('Banking Instructions'!BK73="","",'Banking Instructions'!BK73),"")</f>
        <v/>
      </c>
      <c r="BE73" s="152" t="str">
        <f>IF(OR('Banking Instructions'!H73="Non Staff Traveller",'Banking Instructions'!H73="Employee",'Banking Instructions'!H73="Individual"),IF('Banking Instructions'!BL73="","",'Banking Instructions'!BL73),"")</f>
        <v/>
      </c>
      <c r="BF73" s="136" t="str">
        <f>IF(OR('Banking Instructions'!H73="Non Staff Traveller",'Banking Instructions'!H73="Employee",'Banking Instructions'!H73="Individual"),IF('Banking Instructions'!BM73="","",'Banking Instructions'!BM73),"")</f>
        <v/>
      </c>
      <c r="BG73" s="136" t="str">
        <f>IF(OR('Banking Instructions'!H73="Non Staff Traveller",'Banking Instructions'!H73="Employee",'Banking Instructions'!H73="Individual"),IF('Banking Instructions'!BN73="","",'Banking Instructions'!BN73),"")</f>
        <v/>
      </c>
      <c r="BH73" s="136" t="str">
        <f>IF(OR('Banking Instructions'!H73="Non Staff Traveller",'Banking Instructions'!H73="Employee",'Banking Instructions'!H73="Individual"),IF('Banking Instructions'!BO73="","",'Banking Instructions'!BO73),"")</f>
        <v/>
      </c>
      <c r="BI73" s="136" t="str">
        <f>IF(OR('Banking Instructions'!H73="Non Staff Traveller",'Banking Instructions'!H73="Employee",'Banking Instructions'!H73="Individual"),IF('Banking Instructions'!BP73="","",'Banking Instructions'!BP73),"")</f>
        <v/>
      </c>
      <c r="BJ73" s="136" t="str">
        <f>IF(OR('Banking Instructions'!H73="Non Staff Traveller",'Banking Instructions'!H73="Employee",'Banking Instructions'!H73="Individual"),IF('Banking Instructions'!BQ73="","",'Banking Instructions'!BQ73),"")</f>
        <v/>
      </c>
      <c r="BK73" s="136" t="str">
        <f>IF(OR('Banking Instructions'!H73="Non Staff Traveller",'Banking Instructions'!H73="Employee",'Banking Instructions'!H73="Individual"),IF('Banking Instructions'!BR73="","",'Banking Instructions'!BR73),"")</f>
        <v/>
      </c>
      <c r="BL73" s="136" t="str">
        <f>IF(OR('Banking Instructions'!H73="Non Staff Traveller",'Banking Instructions'!H73="Employee",'Banking Instructions'!H73="Individual"),IF('Banking Instructions'!BS73="","",'Banking Instructions'!BS73),"")</f>
        <v/>
      </c>
      <c r="BM73" s="136" t="str">
        <f>IF(OR('Banking Instructions'!H73="Non Staff Traveller",'Banking Instructions'!H73="Employee",'Banking Instructions'!H73="Individual"),IF('Banking Instructions'!BT73="","",'Banking Instructions'!BT73),"")</f>
        <v/>
      </c>
      <c r="BN73" s="136"/>
      <c r="BO73" s="210"/>
      <c r="BP73" s="153"/>
      <c r="BQ73" s="153"/>
      <c r="BR73" s="136"/>
      <c r="BS73" s="136"/>
      <c r="BT73" s="136"/>
      <c r="BU73" s="136"/>
      <c r="BV73" s="136" t="str">
        <f t="shared" si="0"/>
        <v/>
      </c>
      <c r="BW73" s="136" t="str">
        <f t="shared" si="1"/>
        <v/>
      </c>
      <c r="BX73" s="210"/>
      <c r="BY73" s="136" t="str">
        <f>IF(OR('Banking Instructions'!H73="Non Staff Traveller",'Banking Instructions'!H73="Employee",'Banking Instructions'!H73="Individual"),IF('Banking Instructions'!CF73="","",'Banking Instructions'!CF73),"")</f>
        <v/>
      </c>
      <c r="BZ73" s="136" t="str">
        <f>IF(OR('Banking Instructions'!H73="Non Staff Traveller",'Banking Instructions'!H73="Employee",'Banking Instructions'!H73="Individual"),IF('Banking Instructions'!CG73="","",'Banking Instructions'!CG73),"")</f>
        <v/>
      </c>
      <c r="CA73" s="136"/>
    </row>
    <row r="74" spans="1:79" s="256" customFormat="1" x14ac:dyDescent="0.2">
      <c r="A74" s="317"/>
      <c r="B74" s="317"/>
      <c r="C74" s="317"/>
      <c r="D74" s="317"/>
      <c r="E74" s="317"/>
      <c r="F74" s="155"/>
      <c r="G74" s="141" t="str">
        <f>IF(OR('Banking Instructions'!H74="Non Staff Traveller",'Banking Instructions'!H74="Employee",'Banking Instructions'!H74="Individual"),'Banking Instructions'!H74,"")</f>
        <v/>
      </c>
      <c r="H74" s="141"/>
      <c r="I74" s="142" t="str">
        <f>IF(OR('Banking Instructions'!H74="Non Staff Traveller",'Banking Instructions'!H74="Employee",'Banking Instructions'!H74="Individual"),IF('Banking Instructions'!J74="","",'Banking Instructions'!J74),"")</f>
        <v/>
      </c>
      <c r="J74" s="143" t="str">
        <f>IF(OR('Banking Instructions'!H74="Non Staff Traveller",'Banking Instructions'!H74="Employee",'Banking Instructions'!H74="Individual"),IF('Banking Instructions'!K74="","",'Banking Instructions'!K74),"")</f>
        <v/>
      </c>
      <c r="K74" s="142" t="str">
        <f>IF(OR('Banking Instructions'!H74="Non Staff Traveller",'Banking Instructions'!H74="Employee",'Banking Instructions'!H74="Individual"),IF('Banking Instructions'!L74="","",'Banking Instructions'!L74),"")</f>
        <v/>
      </c>
      <c r="L74" s="143" t="str">
        <f>IF(OR('Banking Instructions'!H74="Non Staff Traveller",'Banking Instructions'!H74="Employee",'Banking Instructions'!H74="Individual"),IF('Banking Instructions'!Q74="","",'Banking Instructions'!Q74),"")</f>
        <v/>
      </c>
      <c r="M74" s="341"/>
      <c r="N74" s="145" t="str">
        <f>IF(OR('Banking Instructions'!H74="Non Staff Traveller",'Banking Instructions'!H74="Employee",'Banking Instructions'!H74="Individual"),IF('Banking Instructions'!U74="","",'Banking Instructions'!U74),"")</f>
        <v/>
      </c>
      <c r="O74" s="149"/>
      <c r="P74" s="149"/>
      <c r="Q74" s="129" t="str">
        <f>IF(OR('Banking Instructions'!H74="Non Staff Traveller",'Banking Instructions'!H74="Employee",'Banking Instructions'!H74="Individual"),IF('Banking Instructions'!X74="","",'Banking Instructions'!X74),"")</f>
        <v/>
      </c>
      <c r="R74" s="411"/>
      <c r="S74" s="411"/>
      <c r="T74" s="147" t="str">
        <f>IF(OR('Banking Instructions'!H74="Non Staff Traveller",'Banking Instructions'!H74="Employee",'Banking Instructions'!H74="Individual"),IF('Banking Instructions'!AA74="","",'Banking Instructions'!AA74),"")</f>
        <v/>
      </c>
      <c r="U74" s="147" t="str">
        <f>IF(OR('Banking Instructions'!H74="Non Staff Traveller",'Banking Instructions'!H74="Employee",'Banking Instructions'!H74="Individual"),IF('Banking Instructions'!AB74="","",'Banking Instructions'!AB74),"")</f>
        <v/>
      </c>
      <c r="V74" s="143" t="str">
        <f>IF(OR('Banking Instructions'!H74="Non Staff Traveller",'Banking Instructions'!H74="Employee",'Banking Instructions'!H74="Individual"),IF('Banking Instructions'!AC74="","",'Banking Instructions'!AC74),"")</f>
        <v/>
      </c>
      <c r="W74" s="342"/>
      <c r="X74" s="147"/>
      <c r="Y74" s="147"/>
      <c r="Z74" s="147"/>
      <c r="AA74" s="149"/>
      <c r="AB74" s="145" t="str">
        <f>IF(OR('Banking Instructions'!H74="Non Staff Traveller",'Banking Instructions'!H74="Employee",'Banking Instructions'!H74="Individual"),IF('Banking Instructions'!AI74="","",'Banking Instructions'!AI74),"")</f>
        <v/>
      </c>
      <c r="AC74" s="145" t="str">
        <f>IF(OR('Banking Instructions'!H74="Non Staff Traveller",'Banking Instructions'!H74="Employee",'Banking Instructions'!H74="Individual"),IF('Banking Instructions'!AJ74="","",'Banking Instructions'!AJ74),"")</f>
        <v/>
      </c>
      <c r="AD74" s="343" t="str">
        <f>IF(OR('Banking Instructions'!H74="Non Staff Traveller",'Banking Instructions'!H74="Employee",'Banking Instructions'!H74="Individual"),IF('Banking Instructions'!AK74="","",'Banking Instructions'!AK74),"")</f>
        <v/>
      </c>
      <c r="AE74" s="147"/>
      <c r="AF74" s="147" t="str">
        <f>IF(OR('Banking Instructions'!H74="Non Staff Traveller",'Banking Instructions'!H74="Employee",'Banking Instructions'!H74="Individual"),IF('Banking Instructions'!AM74="","",'Banking Instructions'!AM74),"")</f>
        <v/>
      </c>
      <c r="AG74" s="147" t="str">
        <f>IF(OR('Banking Instructions'!H74="Non Staff Traveller",'Banking Instructions'!H74="Employee",'Banking Instructions'!H74="Individual"),IF('Banking Instructions'!AN74="","",'Banking Instructions'!AN74),"")</f>
        <v/>
      </c>
      <c r="AH74" s="147"/>
      <c r="AI74" s="344" t="str">
        <f>IF(OR('Banking Instructions'!H74="Non Staff Traveller",'Banking Instructions'!H74="Employee",'Banking Instructions'!H74="Individual"),IF('Banking Instructions'!AP74="","",'Banking Instructions'!AP74),"")</f>
        <v/>
      </c>
      <c r="AJ74" s="150" t="str">
        <f>IF(OR('Banking Instructions'!H74="Non Staff Traveller",'Banking Instructions'!H74="Employee",'Banking Instructions'!H74="Individual"),IF('Banking Instructions'!AQ74="","",'Banking Instructions'!AQ74),"")</f>
        <v/>
      </c>
      <c r="AK74" s="151" t="str">
        <f>IF(OR('Banking Instructions'!H74="Non Staff Traveller",'Banking Instructions'!H74="Employee",'Banking Instructions'!H74="Individual"),IF('Banking Instructions'!AR74="","",'Banking Instructions'!AR74),"")</f>
        <v/>
      </c>
      <c r="AL74" s="344" t="str">
        <f>IF(OR('Banking Instructions'!H74="Non Staff Traveller",'Banking Instructions'!H74="Employee",'Banking Instructions'!H74="Individual"),IF('Banking Instructions'!AS74="","",'Banking Instructions'!AS74),"")</f>
        <v/>
      </c>
      <c r="AM74" s="152" t="str">
        <f>IF(OR('Banking Instructions'!H74="Non Staff Traveller",'Banking Instructions'!H74="Employee",'Banking Instructions'!H74="Individual"),IF('Banking Instructions'!AT74="","",'Banking Instructions'!AT74),"")</f>
        <v/>
      </c>
      <c r="AN74" s="152" t="str">
        <f>IF(OR('Banking Instructions'!H74="Non Staff Traveller",'Banking Instructions'!H74="Employee",'Banking Instructions'!H74="Individual"),IF('Banking Instructions'!AU74="","",'Banking Instructions'!AU74),"")</f>
        <v/>
      </c>
      <c r="AO74" s="136" t="str">
        <f>IF(OR('Banking Instructions'!H74="Non Staff Traveller",'Banking Instructions'!H74="Employee",'Banking Instructions'!H74="Individual"),IF('Banking Instructions'!AV74="","",'Banking Instructions'!AV74),"")</f>
        <v/>
      </c>
      <c r="AP74" s="210"/>
      <c r="AQ74" s="150" t="str">
        <f t="shared" si="2"/>
        <v/>
      </c>
      <c r="AR74" s="344"/>
      <c r="AS74" s="136" t="str">
        <f>IF(OR('Banking Instructions'!H74="Non Staff Traveller",'Banking Instructions'!H74="Employee",'Banking Instructions'!H74="Individual"),IF('Banking Instructions'!AZ74="","",'Banking Instructions'!AZ74),"")</f>
        <v/>
      </c>
      <c r="AT74" s="152" t="str">
        <f>IF(OR('Banking Instructions'!H74="Non Staff Traveller",'Banking Instructions'!H74="Employee",'Banking Instructions'!H74="Individual"),IF('Banking Instructions'!BA74="","",'Banking Instructions'!BA74),"")</f>
        <v/>
      </c>
      <c r="AU74" s="152" t="str">
        <f>IF(OR('Banking Instructions'!H74="Non Staff Traveller",'Banking Instructions'!H74="Employee",'Banking Instructions'!H74="Individual"),IF('Banking Instructions'!BB74="","",'Banking Instructions'!BB74),"")</f>
        <v/>
      </c>
      <c r="AV74" s="210"/>
      <c r="AW74" s="136" t="str">
        <f>IF(OR('Banking Instructions'!H74="Non Staff Traveller",'Banking Instructions'!H74="Employee",'Banking Instructions'!H74="Individual"),IF('Banking Instructions'!BD74="","",'Banking Instructions'!BD74),"")</f>
        <v/>
      </c>
      <c r="AX74" s="136" t="str">
        <f>IF(OR('Banking Instructions'!H74="Non Staff Traveller",'Banking Instructions'!H74="Employee",'Banking Instructions'!H74="Individual"),IF('Banking Instructions'!BE74="","",'Banking Instructions'!BE74),"")</f>
        <v/>
      </c>
      <c r="AY74" s="152" t="str">
        <f>IF(OR('Banking Instructions'!H74="Non Staff Traveller",'Banking Instructions'!H74="Employee",'Banking Instructions'!H74="Individual"),IF('Banking Instructions'!BF74="","",'Banking Instructions'!BF74),"")</f>
        <v/>
      </c>
      <c r="AZ74" s="152" t="str">
        <f>IF(OR('Banking Instructions'!H74="Non Staff Traveller",'Banking Instructions'!H74="Employee",'Banking Instructions'!H74="Individual"),IF('Banking Instructions'!BG74="","",'Banking Instructions'!BG74),"")</f>
        <v/>
      </c>
      <c r="BA74" s="152" t="str">
        <f>IF(OR('Banking Instructions'!H74="Non Staff Traveller",'Banking Instructions'!H74="Employee",'Banking Instructions'!H74="Individual"),IF('Banking Instructions'!BH74="","",'Banking Instructions'!BH74),"")</f>
        <v/>
      </c>
      <c r="BB74" s="152" t="str">
        <f>IF(OR('Banking Instructions'!H74="Non Staff Traveller",'Banking Instructions'!H74="Employee",'Banking Instructions'!H74="Individual"),IF('Banking Instructions'!BI74="","",'Banking Instructions'!BI74),"")</f>
        <v/>
      </c>
      <c r="BC74" s="152" t="str">
        <f>IF(OR('Banking Instructions'!H74="Non Staff Traveller",'Banking Instructions'!H74="Employee",'Banking Instructions'!H74="Individual"),IF('Banking Instructions'!BJ74="","",'Banking Instructions'!BJ74),"")</f>
        <v/>
      </c>
      <c r="BD74" s="136" t="str">
        <f>IF(OR('Banking Instructions'!H74="Non Staff Traveller",'Banking Instructions'!H74="Employee",'Banking Instructions'!H74="Individual"),IF('Banking Instructions'!BK74="","",'Banking Instructions'!BK74),"")</f>
        <v/>
      </c>
      <c r="BE74" s="152" t="str">
        <f>IF(OR('Banking Instructions'!H74="Non Staff Traveller",'Banking Instructions'!H74="Employee",'Banking Instructions'!H74="Individual"),IF('Banking Instructions'!BL74="","",'Banking Instructions'!BL74),"")</f>
        <v/>
      </c>
      <c r="BF74" s="136" t="str">
        <f>IF(OR('Banking Instructions'!H74="Non Staff Traveller",'Banking Instructions'!H74="Employee",'Banking Instructions'!H74="Individual"),IF('Banking Instructions'!BM74="","",'Banking Instructions'!BM74),"")</f>
        <v/>
      </c>
      <c r="BG74" s="136" t="str">
        <f>IF(OR('Banking Instructions'!H74="Non Staff Traveller",'Banking Instructions'!H74="Employee",'Banking Instructions'!H74="Individual"),IF('Banking Instructions'!BN74="","",'Banking Instructions'!BN74),"")</f>
        <v/>
      </c>
      <c r="BH74" s="136" t="str">
        <f>IF(OR('Banking Instructions'!H74="Non Staff Traveller",'Banking Instructions'!H74="Employee",'Banking Instructions'!H74="Individual"),IF('Banking Instructions'!BO74="","",'Banking Instructions'!BO74),"")</f>
        <v/>
      </c>
      <c r="BI74" s="136" t="str">
        <f>IF(OR('Banking Instructions'!H74="Non Staff Traveller",'Banking Instructions'!H74="Employee",'Banking Instructions'!H74="Individual"),IF('Banking Instructions'!BP74="","",'Banking Instructions'!BP74),"")</f>
        <v/>
      </c>
      <c r="BJ74" s="136" t="str">
        <f>IF(OR('Banking Instructions'!H74="Non Staff Traveller",'Banking Instructions'!H74="Employee",'Banking Instructions'!H74="Individual"),IF('Banking Instructions'!BQ74="","",'Banking Instructions'!BQ74),"")</f>
        <v/>
      </c>
      <c r="BK74" s="136" t="str">
        <f>IF(OR('Banking Instructions'!H74="Non Staff Traveller",'Banking Instructions'!H74="Employee",'Banking Instructions'!H74="Individual"),IF('Banking Instructions'!BR74="","",'Banking Instructions'!BR74),"")</f>
        <v/>
      </c>
      <c r="BL74" s="136" t="str">
        <f>IF(OR('Banking Instructions'!H74="Non Staff Traveller",'Banking Instructions'!H74="Employee",'Banking Instructions'!H74="Individual"),IF('Banking Instructions'!BS74="","",'Banking Instructions'!BS74),"")</f>
        <v/>
      </c>
      <c r="BM74" s="136" t="str">
        <f>IF(OR('Banking Instructions'!H74="Non Staff Traveller",'Banking Instructions'!H74="Employee",'Banking Instructions'!H74="Individual"),IF('Banking Instructions'!BT74="","",'Banking Instructions'!BT74),"")</f>
        <v/>
      </c>
      <c r="BN74" s="136"/>
      <c r="BO74" s="210"/>
      <c r="BP74" s="153"/>
      <c r="BQ74" s="153"/>
      <c r="BR74" s="136"/>
      <c r="BS74" s="136"/>
      <c r="BT74" s="136"/>
      <c r="BU74" s="136"/>
      <c r="BV74" s="136" t="str">
        <f t="shared" si="0"/>
        <v/>
      </c>
      <c r="BW74" s="136" t="str">
        <f t="shared" si="1"/>
        <v/>
      </c>
      <c r="BX74" s="210"/>
      <c r="BY74" s="136" t="str">
        <f>IF(OR('Banking Instructions'!H74="Non Staff Traveller",'Banking Instructions'!H74="Employee",'Banking Instructions'!H74="Individual"),IF('Banking Instructions'!CF74="","",'Banking Instructions'!CF74),"")</f>
        <v/>
      </c>
      <c r="BZ74" s="136" t="str">
        <f>IF(OR('Banking Instructions'!H74="Non Staff Traveller",'Banking Instructions'!H74="Employee",'Banking Instructions'!H74="Individual"),IF('Banking Instructions'!CG74="","",'Banking Instructions'!CG74),"")</f>
        <v/>
      </c>
      <c r="CA74" s="136"/>
    </row>
    <row r="75" spans="1:79" s="256" customFormat="1" x14ac:dyDescent="0.2">
      <c r="A75" s="317"/>
      <c r="B75" s="317"/>
      <c r="C75" s="317"/>
      <c r="D75" s="317"/>
      <c r="E75" s="317"/>
      <c r="F75" s="155"/>
      <c r="G75" s="141" t="str">
        <f>IF(OR('Banking Instructions'!H75="Non Staff Traveller",'Banking Instructions'!H75="Employee",'Banking Instructions'!H75="Individual"),'Banking Instructions'!H75,"")</f>
        <v/>
      </c>
      <c r="H75" s="141"/>
      <c r="I75" s="142" t="str">
        <f>IF(OR('Banking Instructions'!H75="Non Staff Traveller",'Banking Instructions'!H75="Employee",'Banking Instructions'!H75="Individual"),IF('Banking Instructions'!J75="","",'Banking Instructions'!J75),"")</f>
        <v/>
      </c>
      <c r="J75" s="143" t="str">
        <f>IF(OR('Banking Instructions'!H75="Non Staff Traveller",'Banking Instructions'!H75="Employee",'Banking Instructions'!H75="Individual"),IF('Banking Instructions'!K75="","",'Banking Instructions'!K75),"")</f>
        <v/>
      </c>
      <c r="K75" s="142" t="str">
        <f>IF(OR('Banking Instructions'!H75="Non Staff Traveller",'Banking Instructions'!H75="Employee",'Banking Instructions'!H75="Individual"),IF('Banking Instructions'!L75="","",'Banking Instructions'!L75),"")</f>
        <v/>
      </c>
      <c r="L75" s="143" t="str">
        <f>IF(OR('Banking Instructions'!H75="Non Staff Traveller",'Banking Instructions'!H75="Employee",'Banking Instructions'!H75="Individual"),IF('Banking Instructions'!Q75="","",'Banking Instructions'!Q75),"")</f>
        <v/>
      </c>
      <c r="M75" s="341"/>
      <c r="N75" s="145" t="str">
        <f>IF(OR('Banking Instructions'!H75="Non Staff Traveller",'Banking Instructions'!H75="Employee",'Banking Instructions'!H75="Individual"),IF('Banking Instructions'!U75="","",'Banking Instructions'!U75),"")</f>
        <v/>
      </c>
      <c r="O75" s="149"/>
      <c r="P75" s="149"/>
      <c r="Q75" s="129" t="str">
        <f>IF(OR('Banking Instructions'!H75="Non Staff Traveller",'Banking Instructions'!H75="Employee",'Banking Instructions'!H75="Individual"),IF('Banking Instructions'!X75="","",'Banking Instructions'!X75),"")</f>
        <v/>
      </c>
      <c r="R75" s="411"/>
      <c r="S75" s="411"/>
      <c r="T75" s="147" t="str">
        <f>IF(OR('Banking Instructions'!H75="Non Staff Traveller",'Banking Instructions'!H75="Employee",'Banking Instructions'!H75="Individual"),IF('Banking Instructions'!AA75="","",'Banking Instructions'!AA75),"")</f>
        <v/>
      </c>
      <c r="U75" s="147" t="str">
        <f>IF(OR('Banking Instructions'!H75="Non Staff Traveller",'Banking Instructions'!H75="Employee",'Banking Instructions'!H75="Individual"),IF('Banking Instructions'!AB75="","",'Banking Instructions'!AB75),"")</f>
        <v/>
      </c>
      <c r="V75" s="143" t="str">
        <f>IF(OR('Banking Instructions'!H75="Non Staff Traveller",'Banking Instructions'!H75="Employee",'Banking Instructions'!H75="Individual"),IF('Banking Instructions'!AC75="","",'Banking Instructions'!AC75),"")</f>
        <v/>
      </c>
      <c r="W75" s="342"/>
      <c r="X75" s="147"/>
      <c r="Y75" s="147"/>
      <c r="Z75" s="147"/>
      <c r="AA75" s="149"/>
      <c r="AB75" s="145" t="str">
        <f>IF(OR('Banking Instructions'!H75="Non Staff Traveller",'Banking Instructions'!H75="Employee",'Banking Instructions'!H75="Individual"),IF('Banking Instructions'!AI75="","",'Banking Instructions'!AI75),"")</f>
        <v/>
      </c>
      <c r="AC75" s="145" t="str">
        <f>IF(OR('Banking Instructions'!H75="Non Staff Traveller",'Banking Instructions'!H75="Employee",'Banking Instructions'!H75="Individual"),IF('Banking Instructions'!AJ75="","",'Banking Instructions'!AJ75),"")</f>
        <v/>
      </c>
      <c r="AD75" s="343" t="str">
        <f>IF(OR('Banking Instructions'!H75="Non Staff Traveller",'Banking Instructions'!H75="Employee",'Banking Instructions'!H75="Individual"),IF('Banking Instructions'!AK75="","",'Banking Instructions'!AK75),"")</f>
        <v/>
      </c>
      <c r="AE75" s="147"/>
      <c r="AF75" s="147" t="str">
        <f>IF(OR('Banking Instructions'!H75="Non Staff Traveller",'Banking Instructions'!H75="Employee",'Banking Instructions'!H75="Individual"),IF('Banking Instructions'!AM75="","",'Banking Instructions'!AM75),"")</f>
        <v/>
      </c>
      <c r="AG75" s="147" t="str">
        <f>IF(OR('Banking Instructions'!H75="Non Staff Traveller",'Banking Instructions'!H75="Employee",'Banking Instructions'!H75="Individual"),IF('Banking Instructions'!AN75="","",'Banking Instructions'!AN75),"")</f>
        <v/>
      </c>
      <c r="AH75" s="147"/>
      <c r="AI75" s="344" t="str">
        <f>IF(OR('Banking Instructions'!H75="Non Staff Traveller",'Banking Instructions'!H75="Employee",'Banking Instructions'!H75="Individual"),IF('Banking Instructions'!AP75="","",'Banking Instructions'!AP75),"")</f>
        <v/>
      </c>
      <c r="AJ75" s="150" t="str">
        <f>IF(OR('Banking Instructions'!H75="Non Staff Traveller",'Banking Instructions'!H75="Employee",'Banking Instructions'!H75="Individual"),IF('Banking Instructions'!AQ75="","",'Banking Instructions'!AQ75),"")</f>
        <v/>
      </c>
      <c r="AK75" s="151" t="str">
        <f>IF(OR('Banking Instructions'!H75="Non Staff Traveller",'Banking Instructions'!H75="Employee",'Banking Instructions'!H75="Individual"),IF('Banking Instructions'!AR75="","",'Banking Instructions'!AR75),"")</f>
        <v/>
      </c>
      <c r="AL75" s="344" t="str">
        <f>IF(OR('Banking Instructions'!H75="Non Staff Traveller",'Banking Instructions'!H75="Employee",'Banking Instructions'!H75="Individual"),IF('Banking Instructions'!AS75="","",'Banking Instructions'!AS75),"")</f>
        <v/>
      </c>
      <c r="AM75" s="152" t="str">
        <f>IF(OR('Banking Instructions'!H75="Non Staff Traveller",'Banking Instructions'!H75="Employee",'Banking Instructions'!H75="Individual"),IF('Banking Instructions'!AT75="","",'Banking Instructions'!AT75),"")</f>
        <v/>
      </c>
      <c r="AN75" s="152" t="str">
        <f>IF(OR('Banking Instructions'!H75="Non Staff Traveller",'Banking Instructions'!H75="Employee",'Banking Instructions'!H75="Individual"),IF('Banking Instructions'!AU75="","",'Banking Instructions'!AU75),"")</f>
        <v/>
      </c>
      <c r="AO75" s="136" t="str">
        <f>IF(OR('Banking Instructions'!H75="Non Staff Traveller",'Banking Instructions'!H75="Employee",'Banking Instructions'!H75="Individual"),IF('Banking Instructions'!AV75="","",'Banking Instructions'!AV75),"")</f>
        <v/>
      </c>
      <c r="AP75" s="210"/>
      <c r="AQ75" s="150" t="str">
        <f t="shared" si="2"/>
        <v/>
      </c>
      <c r="AR75" s="344"/>
      <c r="AS75" s="136" t="str">
        <f>IF(OR('Banking Instructions'!H75="Non Staff Traveller",'Banking Instructions'!H75="Employee",'Banking Instructions'!H75="Individual"),IF('Banking Instructions'!AZ75="","",'Banking Instructions'!AZ75),"")</f>
        <v/>
      </c>
      <c r="AT75" s="152" t="str">
        <f>IF(OR('Banking Instructions'!H75="Non Staff Traveller",'Banking Instructions'!H75="Employee",'Banking Instructions'!H75="Individual"),IF('Banking Instructions'!BA75="","",'Banking Instructions'!BA75),"")</f>
        <v/>
      </c>
      <c r="AU75" s="152" t="str">
        <f>IF(OR('Banking Instructions'!H75="Non Staff Traveller",'Banking Instructions'!H75="Employee",'Banking Instructions'!H75="Individual"),IF('Banking Instructions'!BB75="","",'Banking Instructions'!BB75),"")</f>
        <v/>
      </c>
      <c r="AV75" s="210"/>
      <c r="AW75" s="136" t="str">
        <f>IF(OR('Banking Instructions'!H75="Non Staff Traveller",'Banking Instructions'!H75="Employee",'Banking Instructions'!H75="Individual"),IF('Banking Instructions'!BD75="","",'Banking Instructions'!BD75),"")</f>
        <v/>
      </c>
      <c r="AX75" s="136" t="str">
        <f>IF(OR('Banking Instructions'!H75="Non Staff Traveller",'Banking Instructions'!H75="Employee",'Banking Instructions'!H75="Individual"),IF('Banking Instructions'!BE75="","",'Banking Instructions'!BE75),"")</f>
        <v/>
      </c>
      <c r="AY75" s="152" t="str">
        <f>IF(OR('Banking Instructions'!H75="Non Staff Traveller",'Banking Instructions'!H75="Employee",'Banking Instructions'!H75="Individual"),IF('Banking Instructions'!BF75="","",'Banking Instructions'!BF75),"")</f>
        <v/>
      </c>
      <c r="AZ75" s="152" t="str">
        <f>IF(OR('Banking Instructions'!H75="Non Staff Traveller",'Banking Instructions'!H75="Employee",'Banking Instructions'!H75="Individual"),IF('Banking Instructions'!BG75="","",'Banking Instructions'!BG75),"")</f>
        <v/>
      </c>
      <c r="BA75" s="152" t="str">
        <f>IF(OR('Banking Instructions'!H75="Non Staff Traveller",'Banking Instructions'!H75="Employee",'Banking Instructions'!H75="Individual"),IF('Banking Instructions'!BH75="","",'Banking Instructions'!BH75),"")</f>
        <v/>
      </c>
      <c r="BB75" s="152" t="str">
        <f>IF(OR('Banking Instructions'!H75="Non Staff Traveller",'Banking Instructions'!H75="Employee",'Banking Instructions'!H75="Individual"),IF('Banking Instructions'!BI75="","",'Banking Instructions'!BI75),"")</f>
        <v/>
      </c>
      <c r="BC75" s="152" t="str">
        <f>IF(OR('Banking Instructions'!H75="Non Staff Traveller",'Banking Instructions'!H75="Employee",'Banking Instructions'!H75="Individual"),IF('Banking Instructions'!BJ75="","",'Banking Instructions'!BJ75),"")</f>
        <v/>
      </c>
      <c r="BD75" s="136" t="str">
        <f>IF(OR('Banking Instructions'!H75="Non Staff Traveller",'Banking Instructions'!H75="Employee",'Banking Instructions'!H75="Individual"),IF('Banking Instructions'!BK75="","",'Banking Instructions'!BK75),"")</f>
        <v/>
      </c>
      <c r="BE75" s="152" t="str">
        <f>IF(OR('Banking Instructions'!H75="Non Staff Traveller",'Banking Instructions'!H75="Employee",'Banking Instructions'!H75="Individual"),IF('Banking Instructions'!BL75="","",'Banking Instructions'!BL75),"")</f>
        <v/>
      </c>
      <c r="BF75" s="136" t="str">
        <f>IF(OR('Banking Instructions'!H75="Non Staff Traveller",'Banking Instructions'!H75="Employee",'Banking Instructions'!H75="Individual"),IF('Banking Instructions'!BM75="","",'Banking Instructions'!BM75),"")</f>
        <v/>
      </c>
      <c r="BG75" s="136" t="str">
        <f>IF(OR('Banking Instructions'!H75="Non Staff Traveller",'Banking Instructions'!H75="Employee",'Banking Instructions'!H75="Individual"),IF('Banking Instructions'!BN75="","",'Banking Instructions'!BN75),"")</f>
        <v/>
      </c>
      <c r="BH75" s="136" t="str">
        <f>IF(OR('Banking Instructions'!H75="Non Staff Traveller",'Banking Instructions'!H75="Employee",'Banking Instructions'!H75="Individual"),IF('Banking Instructions'!BO75="","",'Banking Instructions'!BO75),"")</f>
        <v/>
      </c>
      <c r="BI75" s="136" t="str">
        <f>IF(OR('Banking Instructions'!H75="Non Staff Traveller",'Banking Instructions'!H75="Employee",'Banking Instructions'!H75="Individual"),IF('Banking Instructions'!BP75="","",'Banking Instructions'!BP75),"")</f>
        <v/>
      </c>
      <c r="BJ75" s="136" t="str">
        <f>IF(OR('Banking Instructions'!H75="Non Staff Traveller",'Banking Instructions'!H75="Employee",'Banking Instructions'!H75="Individual"),IF('Banking Instructions'!BQ75="","",'Banking Instructions'!BQ75),"")</f>
        <v/>
      </c>
      <c r="BK75" s="136" t="str">
        <f>IF(OR('Banking Instructions'!H75="Non Staff Traveller",'Banking Instructions'!H75="Employee",'Banking Instructions'!H75="Individual"),IF('Banking Instructions'!BR75="","",'Banking Instructions'!BR75),"")</f>
        <v/>
      </c>
      <c r="BL75" s="136" t="str">
        <f>IF(OR('Banking Instructions'!H75="Non Staff Traveller",'Banking Instructions'!H75="Employee",'Banking Instructions'!H75="Individual"),IF('Banking Instructions'!BS75="","",'Banking Instructions'!BS75),"")</f>
        <v/>
      </c>
      <c r="BM75" s="136" t="str">
        <f>IF(OR('Banking Instructions'!H75="Non Staff Traveller",'Banking Instructions'!H75="Employee",'Banking Instructions'!H75="Individual"),IF('Banking Instructions'!BT75="","",'Banking Instructions'!BT75),"")</f>
        <v/>
      </c>
      <c r="BN75" s="136"/>
      <c r="BO75" s="210"/>
      <c r="BP75" s="153"/>
      <c r="BQ75" s="153"/>
      <c r="BR75" s="136"/>
      <c r="BS75" s="136"/>
      <c r="BT75" s="136"/>
      <c r="BU75" s="136"/>
      <c r="BV75" s="136" t="str">
        <f t="shared" si="0"/>
        <v/>
      </c>
      <c r="BW75" s="136" t="str">
        <f t="shared" si="1"/>
        <v/>
      </c>
      <c r="BX75" s="210"/>
      <c r="BY75" s="136" t="str">
        <f>IF(OR('Banking Instructions'!H75="Non Staff Traveller",'Banking Instructions'!H75="Employee",'Banking Instructions'!H75="Individual"),IF('Banking Instructions'!CF75="","",'Banking Instructions'!CF75),"")</f>
        <v/>
      </c>
      <c r="BZ75" s="136" t="str">
        <f>IF(OR('Banking Instructions'!H75="Non Staff Traveller",'Banking Instructions'!H75="Employee",'Banking Instructions'!H75="Individual"),IF('Banking Instructions'!CG75="","",'Banking Instructions'!CG75),"")</f>
        <v/>
      </c>
      <c r="CA75" s="136"/>
    </row>
    <row r="76" spans="1:79" s="256" customFormat="1" x14ac:dyDescent="0.2">
      <c r="A76" s="317"/>
      <c r="B76" s="317"/>
      <c r="C76" s="317"/>
      <c r="D76" s="317"/>
      <c r="E76" s="317"/>
      <c r="F76" s="155"/>
      <c r="G76" s="141" t="str">
        <f>IF(OR('Banking Instructions'!H76="Non Staff Traveller",'Banking Instructions'!H76="Employee",'Banking Instructions'!H76="Individual"),'Banking Instructions'!H76,"")</f>
        <v/>
      </c>
      <c r="H76" s="141"/>
      <c r="I76" s="142" t="str">
        <f>IF(OR('Banking Instructions'!H76="Non Staff Traveller",'Banking Instructions'!H76="Employee",'Banking Instructions'!H76="Individual"),IF('Banking Instructions'!J76="","",'Banking Instructions'!J76),"")</f>
        <v/>
      </c>
      <c r="J76" s="143" t="str">
        <f>IF(OR('Banking Instructions'!H76="Non Staff Traveller",'Banking Instructions'!H76="Employee",'Banking Instructions'!H76="Individual"),IF('Banking Instructions'!K76="","",'Banking Instructions'!K76),"")</f>
        <v/>
      </c>
      <c r="K76" s="142" t="str">
        <f>IF(OR('Banking Instructions'!H76="Non Staff Traveller",'Banking Instructions'!H76="Employee",'Banking Instructions'!H76="Individual"),IF('Banking Instructions'!L76="","",'Banking Instructions'!L76),"")</f>
        <v/>
      </c>
      <c r="L76" s="143" t="str">
        <f>IF(OR('Banking Instructions'!H76="Non Staff Traveller",'Banking Instructions'!H76="Employee",'Banking Instructions'!H76="Individual"),IF('Banking Instructions'!Q76="","",'Banking Instructions'!Q76),"")</f>
        <v/>
      </c>
      <c r="M76" s="341"/>
      <c r="N76" s="145" t="str">
        <f>IF(OR('Banking Instructions'!H76="Non Staff Traveller",'Banking Instructions'!H76="Employee",'Banking Instructions'!H76="Individual"),IF('Banking Instructions'!U76="","",'Banking Instructions'!U76),"")</f>
        <v/>
      </c>
      <c r="O76" s="149"/>
      <c r="P76" s="149"/>
      <c r="Q76" s="129" t="str">
        <f>IF(OR('Banking Instructions'!H76="Non Staff Traveller",'Banking Instructions'!H76="Employee",'Banking Instructions'!H76="Individual"),IF('Banking Instructions'!X76="","",'Banking Instructions'!X76),"")</f>
        <v/>
      </c>
      <c r="R76" s="411"/>
      <c r="S76" s="411"/>
      <c r="T76" s="147" t="str">
        <f>IF(OR('Banking Instructions'!H76="Non Staff Traveller",'Banking Instructions'!H76="Employee",'Banking Instructions'!H76="Individual"),IF('Banking Instructions'!AA76="","",'Banking Instructions'!AA76),"")</f>
        <v/>
      </c>
      <c r="U76" s="147" t="str">
        <f>IF(OR('Banking Instructions'!H76="Non Staff Traveller",'Banking Instructions'!H76="Employee",'Banking Instructions'!H76="Individual"),IF('Banking Instructions'!AB76="","",'Banking Instructions'!AB76),"")</f>
        <v/>
      </c>
      <c r="V76" s="143" t="str">
        <f>IF(OR('Banking Instructions'!H76="Non Staff Traveller",'Banking Instructions'!H76="Employee",'Banking Instructions'!H76="Individual"),IF('Banking Instructions'!AC76="","",'Banking Instructions'!AC76),"")</f>
        <v/>
      </c>
      <c r="W76" s="342"/>
      <c r="X76" s="147"/>
      <c r="Y76" s="147"/>
      <c r="Z76" s="147"/>
      <c r="AA76" s="149"/>
      <c r="AB76" s="145" t="str">
        <f>IF(OR('Banking Instructions'!H76="Non Staff Traveller",'Banking Instructions'!H76="Employee",'Banking Instructions'!H76="Individual"),IF('Banking Instructions'!AI76="","",'Banking Instructions'!AI76),"")</f>
        <v/>
      </c>
      <c r="AC76" s="145" t="str">
        <f>IF(OR('Banking Instructions'!H76="Non Staff Traveller",'Banking Instructions'!H76="Employee",'Banking Instructions'!H76="Individual"),IF('Banking Instructions'!AJ76="","",'Banking Instructions'!AJ76),"")</f>
        <v/>
      </c>
      <c r="AD76" s="343" t="str">
        <f>IF(OR('Banking Instructions'!H76="Non Staff Traveller",'Banking Instructions'!H76="Employee",'Banking Instructions'!H76="Individual"),IF('Banking Instructions'!AK76="","",'Banking Instructions'!AK76),"")</f>
        <v/>
      </c>
      <c r="AE76" s="147"/>
      <c r="AF76" s="147" t="str">
        <f>IF(OR('Banking Instructions'!H76="Non Staff Traveller",'Banking Instructions'!H76="Employee",'Banking Instructions'!H76="Individual"),IF('Banking Instructions'!AM76="","",'Banking Instructions'!AM76),"")</f>
        <v/>
      </c>
      <c r="AG76" s="147" t="str">
        <f>IF(OR('Banking Instructions'!H76="Non Staff Traveller",'Banking Instructions'!H76="Employee",'Banking Instructions'!H76="Individual"),IF('Banking Instructions'!AN76="","",'Banking Instructions'!AN76),"")</f>
        <v/>
      </c>
      <c r="AH76" s="147"/>
      <c r="AI76" s="344" t="str">
        <f>IF(OR('Banking Instructions'!H76="Non Staff Traveller",'Banking Instructions'!H76="Employee",'Banking Instructions'!H76="Individual"),IF('Banking Instructions'!AP76="","",'Banking Instructions'!AP76),"")</f>
        <v/>
      </c>
      <c r="AJ76" s="150" t="str">
        <f>IF(OR('Banking Instructions'!H76="Non Staff Traveller",'Banking Instructions'!H76="Employee",'Banking Instructions'!H76="Individual"),IF('Banking Instructions'!AQ76="","",'Banking Instructions'!AQ76),"")</f>
        <v/>
      </c>
      <c r="AK76" s="151" t="str">
        <f>IF(OR('Banking Instructions'!H76="Non Staff Traveller",'Banking Instructions'!H76="Employee",'Banking Instructions'!H76="Individual"),IF('Banking Instructions'!AR76="","",'Banking Instructions'!AR76),"")</f>
        <v/>
      </c>
      <c r="AL76" s="344" t="str">
        <f>IF(OR('Banking Instructions'!H76="Non Staff Traveller",'Banking Instructions'!H76="Employee",'Banking Instructions'!H76="Individual"),IF('Banking Instructions'!AS76="","",'Banking Instructions'!AS76),"")</f>
        <v/>
      </c>
      <c r="AM76" s="152" t="str">
        <f>IF(OR('Banking Instructions'!H76="Non Staff Traveller",'Banking Instructions'!H76="Employee",'Banking Instructions'!H76="Individual"),IF('Banking Instructions'!AT76="","",'Banking Instructions'!AT76),"")</f>
        <v/>
      </c>
      <c r="AN76" s="152" t="str">
        <f>IF(OR('Banking Instructions'!H76="Non Staff Traveller",'Banking Instructions'!H76="Employee",'Banking Instructions'!H76="Individual"),IF('Banking Instructions'!AU76="","",'Banking Instructions'!AU76),"")</f>
        <v/>
      </c>
      <c r="AO76" s="136" t="str">
        <f>IF(OR('Banking Instructions'!H76="Non Staff Traveller",'Banking Instructions'!H76="Employee",'Banking Instructions'!H76="Individual"),IF('Banking Instructions'!AV76="","",'Banking Instructions'!AV76),"")</f>
        <v/>
      </c>
      <c r="AP76" s="210"/>
      <c r="AQ76" s="150" t="str">
        <f t="shared" si="2"/>
        <v/>
      </c>
      <c r="AR76" s="344"/>
      <c r="AS76" s="136" t="str">
        <f>IF(OR('Banking Instructions'!H76="Non Staff Traveller",'Banking Instructions'!H76="Employee",'Banking Instructions'!H76="Individual"),IF('Banking Instructions'!AZ76="","",'Banking Instructions'!AZ76),"")</f>
        <v/>
      </c>
      <c r="AT76" s="152" t="str">
        <f>IF(OR('Banking Instructions'!H76="Non Staff Traveller",'Banking Instructions'!H76="Employee",'Banking Instructions'!H76="Individual"),IF('Banking Instructions'!BA76="","",'Banking Instructions'!BA76),"")</f>
        <v/>
      </c>
      <c r="AU76" s="152" t="str">
        <f>IF(OR('Banking Instructions'!H76="Non Staff Traveller",'Banking Instructions'!H76="Employee",'Banking Instructions'!H76="Individual"),IF('Banking Instructions'!BB76="","",'Banking Instructions'!BB76),"")</f>
        <v/>
      </c>
      <c r="AV76" s="210"/>
      <c r="AW76" s="136" t="str">
        <f>IF(OR('Banking Instructions'!H76="Non Staff Traveller",'Banking Instructions'!H76="Employee",'Banking Instructions'!H76="Individual"),IF('Banking Instructions'!BD76="","",'Banking Instructions'!BD76),"")</f>
        <v/>
      </c>
      <c r="AX76" s="136" t="str">
        <f>IF(OR('Banking Instructions'!H76="Non Staff Traveller",'Banking Instructions'!H76="Employee",'Banking Instructions'!H76="Individual"),IF('Banking Instructions'!BE76="","",'Banking Instructions'!BE76),"")</f>
        <v/>
      </c>
      <c r="AY76" s="152" t="str">
        <f>IF(OR('Banking Instructions'!H76="Non Staff Traveller",'Banking Instructions'!H76="Employee",'Banking Instructions'!H76="Individual"),IF('Banking Instructions'!BF76="","",'Banking Instructions'!BF76),"")</f>
        <v/>
      </c>
      <c r="AZ76" s="152" t="str">
        <f>IF(OR('Banking Instructions'!H76="Non Staff Traveller",'Banking Instructions'!H76="Employee",'Banking Instructions'!H76="Individual"),IF('Banking Instructions'!BG76="","",'Banking Instructions'!BG76),"")</f>
        <v/>
      </c>
      <c r="BA76" s="152" t="str">
        <f>IF(OR('Banking Instructions'!H76="Non Staff Traveller",'Banking Instructions'!H76="Employee",'Banking Instructions'!H76="Individual"),IF('Banking Instructions'!BH76="","",'Banking Instructions'!BH76),"")</f>
        <v/>
      </c>
      <c r="BB76" s="152" t="str">
        <f>IF(OR('Banking Instructions'!H76="Non Staff Traveller",'Banking Instructions'!H76="Employee",'Banking Instructions'!H76="Individual"),IF('Banking Instructions'!BI76="","",'Banking Instructions'!BI76),"")</f>
        <v/>
      </c>
      <c r="BC76" s="152" t="str">
        <f>IF(OR('Banking Instructions'!H76="Non Staff Traveller",'Banking Instructions'!H76="Employee",'Banking Instructions'!H76="Individual"),IF('Banking Instructions'!BJ76="","",'Banking Instructions'!BJ76),"")</f>
        <v/>
      </c>
      <c r="BD76" s="136" t="str">
        <f>IF(OR('Banking Instructions'!H76="Non Staff Traveller",'Banking Instructions'!H76="Employee",'Banking Instructions'!H76="Individual"),IF('Banking Instructions'!BK76="","",'Banking Instructions'!BK76),"")</f>
        <v/>
      </c>
      <c r="BE76" s="152" t="str">
        <f>IF(OR('Banking Instructions'!H76="Non Staff Traveller",'Banking Instructions'!H76="Employee",'Banking Instructions'!H76="Individual"),IF('Banking Instructions'!BL76="","",'Banking Instructions'!BL76),"")</f>
        <v/>
      </c>
      <c r="BF76" s="136" t="str">
        <f>IF(OR('Banking Instructions'!H76="Non Staff Traveller",'Banking Instructions'!H76="Employee",'Banking Instructions'!H76="Individual"),IF('Banking Instructions'!BM76="","",'Banking Instructions'!BM76),"")</f>
        <v/>
      </c>
      <c r="BG76" s="136" t="str">
        <f>IF(OR('Banking Instructions'!H76="Non Staff Traveller",'Banking Instructions'!H76="Employee",'Banking Instructions'!H76="Individual"),IF('Banking Instructions'!BN76="","",'Banking Instructions'!BN76),"")</f>
        <v/>
      </c>
      <c r="BH76" s="136" t="str">
        <f>IF(OR('Banking Instructions'!H76="Non Staff Traveller",'Banking Instructions'!H76="Employee",'Banking Instructions'!H76="Individual"),IF('Banking Instructions'!BO76="","",'Banking Instructions'!BO76),"")</f>
        <v/>
      </c>
      <c r="BI76" s="136" t="str">
        <f>IF(OR('Banking Instructions'!H76="Non Staff Traveller",'Banking Instructions'!H76="Employee",'Banking Instructions'!H76="Individual"),IF('Banking Instructions'!BP76="","",'Banking Instructions'!BP76),"")</f>
        <v/>
      </c>
      <c r="BJ76" s="136" t="str">
        <f>IF(OR('Banking Instructions'!H76="Non Staff Traveller",'Banking Instructions'!H76="Employee",'Banking Instructions'!H76="Individual"),IF('Banking Instructions'!BQ76="","",'Banking Instructions'!BQ76),"")</f>
        <v/>
      </c>
      <c r="BK76" s="136" t="str">
        <f>IF(OR('Banking Instructions'!H76="Non Staff Traveller",'Banking Instructions'!H76="Employee",'Banking Instructions'!H76="Individual"),IF('Banking Instructions'!BR76="","",'Banking Instructions'!BR76),"")</f>
        <v/>
      </c>
      <c r="BL76" s="136" t="str">
        <f>IF(OR('Banking Instructions'!H76="Non Staff Traveller",'Banking Instructions'!H76="Employee",'Banking Instructions'!H76="Individual"),IF('Banking Instructions'!BS76="","",'Banking Instructions'!BS76),"")</f>
        <v/>
      </c>
      <c r="BM76" s="136" t="str">
        <f>IF(OR('Banking Instructions'!H76="Non Staff Traveller",'Banking Instructions'!H76="Employee",'Banking Instructions'!H76="Individual"),IF('Banking Instructions'!BT76="","",'Banking Instructions'!BT76),"")</f>
        <v/>
      </c>
      <c r="BN76" s="136"/>
      <c r="BO76" s="210"/>
      <c r="BP76" s="153"/>
      <c r="BQ76" s="153"/>
      <c r="BR76" s="136"/>
      <c r="BS76" s="136"/>
      <c r="BT76" s="136"/>
      <c r="BU76" s="136"/>
      <c r="BV76" s="136" t="str">
        <f t="shared" si="0"/>
        <v/>
      </c>
      <c r="BW76" s="136" t="str">
        <f t="shared" si="1"/>
        <v/>
      </c>
      <c r="BX76" s="210"/>
      <c r="BY76" s="136" t="str">
        <f>IF(OR('Banking Instructions'!H76="Non Staff Traveller",'Banking Instructions'!H76="Employee",'Banking Instructions'!H76="Individual"),IF('Banking Instructions'!CF76="","",'Banking Instructions'!CF76),"")</f>
        <v/>
      </c>
      <c r="BZ76" s="136" t="str">
        <f>IF(OR('Banking Instructions'!H76="Non Staff Traveller",'Banking Instructions'!H76="Employee",'Banking Instructions'!H76="Individual"),IF('Banking Instructions'!CG76="","",'Banking Instructions'!CG76),"")</f>
        <v/>
      </c>
      <c r="CA76" s="136"/>
    </row>
    <row r="77" spans="1:79" s="256" customFormat="1" x14ac:dyDescent="0.2">
      <c r="A77" s="317"/>
      <c r="B77" s="317"/>
      <c r="C77" s="317"/>
      <c r="D77" s="317"/>
      <c r="E77" s="317"/>
      <c r="F77" s="155"/>
      <c r="G77" s="141" t="str">
        <f>IF(OR('Banking Instructions'!H77="Non Staff Traveller",'Banking Instructions'!H77="Employee",'Banking Instructions'!H77="Individual"),'Banking Instructions'!H77,"")</f>
        <v/>
      </c>
      <c r="H77" s="141"/>
      <c r="I77" s="142" t="str">
        <f>IF(OR('Banking Instructions'!H77="Non Staff Traveller",'Banking Instructions'!H77="Employee",'Banking Instructions'!H77="Individual"),IF('Banking Instructions'!J77="","",'Banking Instructions'!J77),"")</f>
        <v/>
      </c>
      <c r="J77" s="143" t="str">
        <f>IF(OR('Banking Instructions'!H77="Non Staff Traveller",'Banking Instructions'!H77="Employee",'Banking Instructions'!H77="Individual"),IF('Banking Instructions'!K77="","",'Banking Instructions'!K77),"")</f>
        <v/>
      </c>
      <c r="K77" s="142" t="str">
        <f>IF(OR('Banking Instructions'!H77="Non Staff Traveller",'Banking Instructions'!H77="Employee",'Banking Instructions'!H77="Individual"),IF('Banking Instructions'!L77="","",'Banking Instructions'!L77),"")</f>
        <v/>
      </c>
      <c r="L77" s="143" t="str">
        <f>IF(OR('Banking Instructions'!H77="Non Staff Traveller",'Banking Instructions'!H77="Employee",'Banking Instructions'!H77="Individual"),IF('Banking Instructions'!Q77="","",'Banking Instructions'!Q77),"")</f>
        <v/>
      </c>
      <c r="M77" s="341"/>
      <c r="N77" s="145" t="str">
        <f>IF(OR('Banking Instructions'!H77="Non Staff Traveller",'Banking Instructions'!H77="Employee",'Banking Instructions'!H77="Individual"),IF('Banking Instructions'!U77="","",'Banking Instructions'!U77),"")</f>
        <v/>
      </c>
      <c r="O77" s="149"/>
      <c r="P77" s="149"/>
      <c r="Q77" s="129" t="str">
        <f>IF(OR('Banking Instructions'!H77="Non Staff Traveller",'Banking Instructions'!H77="Employee",'Banking Instructions'!H77="Individual"),IF('Banking Instructions'!X77="","",'Banking Instructions'!X77),"")</f>
        <v/>
      </c>
      <c r="R77" s="411"/>
      <c r="S77" s="411"/>
      <c r="T77" s="147" t="str">
        <f>IF(OR('Banking Instructions'!H77="Non Staff Traveller",'Banking Instructions'!H77="Employee",'Banking Instructions'!H77="Individual"),IF('Banking Instructions'!AA77="","",'Banking Instructions'!AA77),"")</f>
        <v/>
      </c>
      <c r="U77" s="147" t="str">
        <f>IF(OR('Banking Instructions'!H77="Non Staff Traveller",'Banking Instructions'!H77="Employee",'Banking Instructions'!H77="Individual"),IF('Banking Instructions'!AB77="","",'Banking Instructions'!AB77),"")</f>
        <v/>
      </c>
      <c r="V77" s="143" t="str">
        <f>IF(OR('Banking Instructions'!H77="Non Staff Traveller",'Banking Instructions'!H77="Employee",'Banking Instructions'!H77="Individual"),IF('Banking Instructions'!AC77="","",'Banking Instructions'!AC77),"")</f>
        <v/>
      </c>
      <c r="W77" s="342"/>
      <c r="X77" s="147"/>
      <c r="Y77" s="147"/>
      <c r="Z77" s="147"/>
      <c r="AA77" s="149"/>
      <c r="AB77" s="145" t="str">
        <f>IF(OR('Banking Instructions'!H77="Non Staff Traveller",'Banking Instructions'!H77="Employee",'Banking Instructions'!H77="Individual"),IF('Banking Instructions'!AI77="","",'Banking Instructions'!AI77),"")</f>
        <v/>
      </c>
      <c r="AC77" s="145" t="str">
        <f>IF(OR('Banking Instructions'!H77="Non Staff Traveller",'Banking Instructions'!H77="Employee",'Banking Instructions'!H77="Individual"),IF('Banking Instructions'!AJ77="","",'Banking Instructions'!AJ77),"")</f>
        <v/>
      </c>
      <c r="AD77" s="343" t="str">
        <f>IF(OR('Banking Instructions'!H77="Non Staff Traveller",'Banking Instructions'!H77="Employee",'Banking Instructions'!H77="Individual"),IF('Banking Instructions'!AK77="","",'Banking Instructions'!AK77),"")</f>
        <v/>
      </c>
      <c r="AE77" s="147"/>
      <c r="AF77" s="147" t="str">
        <f>IF(OR('Banking Instructions'!H77="Non Staff Traveller",'Banking Instructions'!H77="Employee",'Banking Instructions'!H77="Individual"),IF('Banking Instructions'!AM77="","",'Banking Instructions'!AM77),"")</f>
        <v/>
      </c>
      <c r="AG77" s="147" t="str">
        <f>IF(OR('Banking Instructions'!H77="Non Staff Traveller",'Banking Instructions'!H77="Employee",'Banking Instructions'!H77="Individual"),IF('Banking Instructions'!AN77="","",'Banking Instructions'!AN77),"")</f>
        <v/>
      </c>
      <c r="AH77" s="147"/>
      <c r="AI77" s="344" t="str">
        <f>IF(OR('Banking Instructions'!H77="Non Staff Traveller",'Banking Instructions'!H77="Employee",'Banking Instructions'!H77="Individual"),IF('Banking Instructions'!AP77="","",'Banking Instructions'!AP77),"")</f>
        <v/>
      </c>
      <c r="AJ77" s="150" t="str">
        <f>IF(OR('Banking Instructions'!H77="Non Staff Traveller",'Banking Instructions'!H77="Employee",'Banking Instructions'!H77="Individual"),IF('Banking Instructions'!AQ77="","",'Banking Instructions'!AQ77),"")</f>
        <v/>
      </c>
      <c r="AK77" s="151" t="str">
        <f>IF(OR('Banking Instructions'!H77="Non Staff Traveller",'Banking Instructions'!H77="Employee",'Banking Instructions'!H77="Individual"),IF('Banking Instructions'!AR77="","",'Banking Instructions'!AR77),"")</f>
        <v/>
      </c>
      <c r="AL77" s="344" t="str">
        <f>IF(OR('Banking Instructions'!H77="Non Staff Traveller",'Banking Instructions'!H77="Employee",'Banking Instructions'!H77="Individual"),IF('Banking Instructions'!AS77="","",'Banking Instructions'!AS77),"")</f>
        <v/>
      </c>
      <c r="AM77" s="152" t="str">
        <f>IF(OR('Banking Instructions'!H77="Non Staff Traveller",'Banking Instructions'!H77="Employee",'Banking Instructions'!H77="Individual"),IF('Banking Instructions'!AT77="","",'Banking Instructions'!AT77),"")</f>
        <v/>
      </c>
      <c r="AN77" s="152" t="str">
        <f>IF(OR('Banking Instructions'!H77="Non Staff Traveller",'Banking Instructions'!H77="Employee",'Banking Instructions'!H77="Individual"),IF('Banking Instructions'!AU77="","",'Banking Instructions'!AU77),"")</f>
        <v/>
      </c>
      <c r="AO77" s="136" t="str">
        <f>IF(OR('Banking Instructions'!H77="Non Staff Traveller",'Banking Instructions'!H77="Employee",'Banking Instructions'!H77="Individual"),IF('Banking Instructions'!AV77="","",'Banking Instructions'!AV77),"")</f>
        <v/>
      </c>
      <c r="AP77" s="210"/>
      <c r="AQ77" s="150" t="str">
        <f t="shared" si="2"/>
        <v/>
      </c>
      <c r="AR77" s="344"/>
      <c r="AS77" s="136" t="str">
        <f>IF(OR('Banking Instructions'!H77="Non Staff Traveller",'Banking Instructions'!H77="Employee",'Banking Instructions'!H77="Individual"),IF('Banking Instructions'!AZ77="","",'Banking Instructions'!AZ77),"")</f>
        <v/>
      </c>
      <c r="AT77" s="152" t="str">
        <f>IF(OR('Banking Instructions'!H77="Non Staff Traveller",'Banking Instructions'!H77="Employee",'Banking Instructions'!H77="Individual"),IF('Banking Instructions'!BA77="","",'Banking Instructions'!BA77),"")</f>
        <v/>
      </c>
      <c r="AU77" s="152" t="str">
        <f>IF(OR('Banking Instructions'!H77="Non Staff Traveller",'Banking Instructions'!H77="Employee",'Banking Instructions'!H77="Individual"),IF('Banking Instructions'!BB77="","",'Banking Instructions'!BB77),"")</f>
        <v/>
      </c>
      <c r="AV77" s="210"/>
      <c r="AW77" s="136" t="str">
        <f>IF(OR('Banking Instructions'!H77="Non Staff Traveller",'Banking Instructions'!H77="Employee",'Banking Instructions'!H77="Individual"),IF('Banking Instructions'!BD77="","",'Banking Instructions'!BD77),"")</f>
        <v/>
      </c>
      <c r="AX77" s="136" t="str">
        <f>IF(OR('Banking Instructions'!H77="Non Staff Traveller",'Banking Instructions'!H77="Employee",'Banking Instructions'!H77="Individual"),IF('Banking Instructions'!BE77="","",'Banking Instructions'!BE77),"")</f>
        <v/>
      </c>
      <c r="AY77" s="152" t="str">
        <f>IF(OR('Banking Instructions'!H77="Non Staff Traveller",'Banking Instructions'!H77="Employee",'Banking Instructions'!H77="Individual"),IF('Banking Instructions'!BF77="","",'Banking Instructions'!BF77),"")</f>
        <v/>
      </c>
      <c r="AZ77" s="152" t="str">
        <f>IF(OR('Banking Instructions'!H77="Non Staff Traveller",'Banking Instructions'!H77="Employee",'Banking Instructions'!H77="Individual"),IF('Banking Instructions'!BG77="","",'Banking Instructions'!BG77),"")</f>
        <v/>
      </c>
      <c r="BA77" s="152" t="str">
        <f>IF(OR('Banking Instructions'!H77="Non Staff Traveller",'Banking Instructions'!H77="Employee",'Banking Instructions'!H77="Individual"),IF('Banking Instructions'!BH77="","",'Banking Instructions'!BH77),"")</f>
        <v/>
      </c>
      <c r="BB77" s="152" t="str">
        <f>IF(OR('Banking Instructions'!H77="Non Staff Traveller",'Banking Instructions'!H77="Employee",'Banking Instructions'!H77="Individual"),IF('Banking Instructions'!BI77="","",'Banking Instructions'!BI77),"")</f>
        <v/>
      </c>
      <c r="BC77" s="152" t="str">
        <f>IF(OR('Banking Instructions'!H77="Non Staff Traveller",'Banking Instructions'!H77="Employee",'Banking Instructions'!H77="Individual"),IF('Banking Instructions'!BJ77="","",'Banking Instructions'!BJ77),"")</f>
        <v/>
      </c>
      <c r="BD77" s="136" t="str">
        <f>IF(OR('Banking Instructions'!H77="Non Staff Traveller",'Banking Instructions'!H77="Employee",'Banking Instructions'!H77="Individual"),IF('Banking Instructions'!BK77="","",'Banking Instructions'!BK77),"")</f>
        <v/>
      </c>
      <c r="BE77" s="152" t="str">
        <f>IF(OR('Banking Instructions'!H77="Non Staff Traveller",'Banking Instructions'!H77="Employee",'Banking Instructions'!H77="Individual"),IF('Banking Instructions'!BL77="","",'Banking Instructions'!BL77),"")</f>
        <v/>
      </c>
      <c r="BF77" s="136" t="str">
        <f>IF(OR('Banking Instructions'!H77="Non Staff Traveller",'Banking Instructions'!H77="Employee",'Banking Instructions'!H77="Individual"),IF('Banking Instructions'!BM77="","",'Banking Instructions'!BM77),"")</f>
        <v/>
      </c>
      <c r="BG77" s="136" t="str">
        <f>IF(OR('Banking Instructions'!H77="Non Staff Traveller",'Banking Instructions'!H77="Employee",'Banking Instructions'!H77="Individual"),IF('Banking Instructions'!BN77="","",'Banking Instructions'!BN77),"")</f>
        <v/>
      </c>
      <c r="BH77" s="136" t="str">
        <f>IF(OR('Banking Instructions'!H77="Non Staff Traveller",'Banking Instructions'!H77="Employee",'Banking Instructions'!H77="Individual"),IF('Banking Instructions'!BO77="","",'Banking Instructions'!BO77),"")</f>
        <v/>
      </c>
      <c r="BI77" s="136" t="str">
        <f>IF(OR('Banking Instructions'!H77="Non Staff Traveller",'Banking Instructions'!H77="Employee",'Banking Instructions'!H77="Individual"),IF('Banking Instructions'!BP77="","",'Banking Instructions'!BP77),"")</f>
        <v/>
      </c>
      <c r="BJ77" s="136" t="str">
        <f>IF(OR('Banking Instructions'!H77="Non Staff Traveller",'Banking Instructions'!H77="Employee",'Banking Instructions'!H77="Individual"),IF('Banking Instructions'!BQ77="","",'Banking Instructions'!BQ77),"")</f>
        <v/>
      </c>
      <c r="BK77" s="136" t="str">
        <f>IF(OR('Banking Instructions'!H77="Non Staff Traveller",'Banking Instructions'!H77="Employee",'Banking Instructions'!H77="Individual"),IF('Banking Instructions'!BR77="","",'Banking Instructions'!BR77),"")</f>
        <v/>
      </c>
      <c r="BL77" s="136" t="str">
        <f>IF(OR('Banking Instructions'!H77="Non Staff Traveller",'Banking Instructions'!H77="Employee",'Banking Instructions'!H77="Individual"),IF('Banking Instructions'!BS77="","",'Banking Instructions'!BS77),"")</f>
        <v/>
      </c>
      <c r="BM77" s="136" t="str">
        <f>IF(OR('Banking Instructions'!H77="Non Staff Traveller",'Banking Instructions'!H77="Employee",'Banking Instructions'!H77="Individual"),IF('Banking Instructions'!BT77="","",'Banking Instructions'!BT77),"")</f>
        <v/>
      </c>
      <c r="BN77" s="136"/>
      <c r="BO77" s="210"/>
      <c r="BP77" s="153"/>
      <c r="BQ77" s="153"/>
      <c r="BR77" s="136"/>
      <c r="BS77" s="136"/>
      <c r="BT77" s="136"/>
      <c r="BU77" s="136"/>
      <c r="BV77" s="136" t="str">
        <f t="shared" si="0"/>
        <v/>
      </c>
      <c r="BW77" s="136" t="str">
        <f t="shared" si="1"/>
        <v/>
      </c>
      <c r="BX77" s="210"/>
      <c r="BY77" s="136" t="str">
        <f>IF(OR('Banking Instructions'!H77="Non Staff Traveller",'Banking Instructions'!H77="Employee",'Banking Instructions'!H77="Individual"),IF('Banking Instructions'!CF77="","",'Banking Instructions'!CF77),"")</f>
        <v/>
      </c>
      <c r="BZ77" s="136" t="str">
        <f>IF(OR('Banking Instructions'!H77="Non Staff Traveller",'Banking Instructions'!H77="Employee",'Banking Instructions'!H77="Individual"),IF('Banking Instructions'!CG77="","",'Banking Instructions'!CG77),"")</f>
        <v/>
      </c>
      <c r="CA77" s="136"/>
    </row>
    <row r="78" spans="1:79" s="256" customFormat="1" x14ac:dyDescent="0.2">
      <c r="A78" s="317"/>
      <c r="B78" s="317"/>
      <c r="C78" s="317"/>
      <c r="D78" s="317"/>
      <c r="E78" s="317"/>
      <c r="F78" s="155"/>
      <c r="G78" s="141" t="str">
        <f>IF(OR('Banking Instructions'!H78="Non Staff Traveller",'Banking Instructions'!H78="Employee",'Banking Instructions'!H78="Individual"),'Banking Instructions'!H78,"")</f>
        <v/>
      </c>
      <c r="H78" s="141"/>
      <c r="I78" s="142" t="str">
        <f>IF(OR('Banking Instructions'!H78="Non Staff Traveller",'Banking Instructions'!H78="Employee",'Banking Instructions'!H78="Individual"),IF('Banking Instructions'!J78="","",'Banking Instructions'!J78),"")</f>
        <v/>
      </c>
      <c r="J78" s="143" t="str">
        <f>IF(OR('Banking Instructions'!H78="Non Staff Traveller",'Banking Instructions'!H78="Employee",'Banking Instructions'!H78="Individual"),IF('Banking Instructions'!K78="","",'Banking Instructions'!K78),"")</f>
        <v/>
      </c>
      <c r="K78" s="142" t="str">
        <f>IF(OR('Banking Instructions'!H78="Non Staff Traveller",'Banking Instructions'!H78="Employee",'Banking Instructions'!H78="Individual"),IF('Banking Instructions'!L78="","",'Banking Instructions'!L78),"")</f>
        <v/>
      </c>
      <c r="L78" s="143" t="str">
        <f>IF(OR('Banking Instructions'!H78="Non Staff Traveller",'Banking Instructions'!H78="Employee",'Banking Instructions'!H78="Individual"),IF('Banking Instructions'!Q78="","",'Banking Instructions'!Q78),"")</f>
        <v/>
      </c>
      <c r="M78" s="341"/>
      <c r="N78" s="145" t="str">
        <f>IF(OR('Banking Instructions'!H78="Non Staff Traveller",'Banking Instructions'!H78="Employee",'Banking Instructions'!H78="Individual"),IF('Banking Instructions'!U78="","",'Banking Instructions'!U78),"")</f>
        <v/>
      </c>
      <c r="O78" s="149"/>
      <c r="P78" s="149"/>
      <c r="Q78" s="129" t="str">
        <f>IF(OR('Banking Instructions'!H78="Non Staff Traveller",'Banking Instructions'!H78="Employee",'Banking Instructions'!H78="Individual"),IF('Banking Instructions'!X78="","",'Banking Instructions'!X78),"")</f>
        <v/>
      </c>
      <c r="R78" s="411"/>
      <c r="S78" s="411"/>
      <c r="T78" s="147" t="str">
        <f>IF(OR('Banking Instructions'!H78="Non Staff Traveller",'Banking Instructions'!H78="Employee",'Banking Instructions'!H78="Individual"),IF('Banking Instructions'!AA78="","",'Banking Instructions'!AA78),"")</f>
        <v/>
      </c>
      <c r="U78" s="147" t="str">
        <f>IF(OR('Banking Instructions'!H78="Non Staff Traveller",'Banking Instructions'!H78="Employee",'Banking Instructions'!H78="Individual"),IF('Banking Instructions'!AB78="","",'Banking Instructions'!AB78),"")</f>
        <v/>
      </c>
      <c r="V78" s="143" t="str">
        <f>IF(OR('Banking Instructions'!H78="Non Staff Traveller",'Banking Instructions'!H78="Employee",'Banking Instructions'!H78="Individual"),IF('Banking Instructions'!AC78="","",'Banking Instructions'!AC78),"")</f>
        <v/>
      </c>
      <c r="W78" s="342"/>
      <c r="X78" s="147"/>
      <c r="Y78" s="147"/>
      <c r="Z78" s="147"/>
      <c r="AA78" s="149"/>
      <c r="AB78" s="145" t="str">
        <f>IF(OR('Banking Instructions'!H78="Non Staff Traveller",'Banking Instructions'!H78="Employee",'Banking Instructions'!H78="Individual"),IF('Banking Instructions'!AI78="","",'Banking Instructions'!AI78),"")</f>
        <v/>
      </c>
      <c r="AC78" s="145" t="str">
        <f>IF(OR('Banking Instructions'!H78="Non Staff Traveller",'Banking Instructions'!H78="Employee",'Banking Instructions'!H78="Individual"),IF('Banking Instructions'!AJ78="","",'Banking Instructions'!AJ78),"")</f>
        <v/>
      </c>
      <c r="AD78" s="343" t="str">
        <f>IF(OR('Banking Instructions'!H78="Non Staff Traveller",'Banking Instructions'!H78="Employee",'Banking Instructions'!H78="Individual"),IF('Banking Instructions'!AK78="","",'Banking Instructions'!AK78),"")</f>
        <v/>
      </c>
      <c r="AE78" s="147"/>
      <c r="AF78" s="147" t="str">
        <f>IF(OR('Banking Instructions'!H78="Non Staff Traveller",'Banking Instructions'!H78="Employee",'Banking Instructions'!H78="Individual"),IF('Banking Instructions'!AM78="","",'Banking Instructions'!AM78),"")</f>
        <v/>
      </c>
      <c r="AG78" s="147" t="str">
        <f>IF(OR('Banking Instructions'!H78="Non Staff Traveller",'Banking Instructions'!H78="Employee",'Banking Instructions'!H78="Individual"),IF('Banking Instructions'!AN78="","",'Banking Instructions'!AN78),"")</f>
        <v/>
      </c>
      <c r="AH78" s="147"/>
      <c r="AI78" s="344" t="str">
        <f>IF(OR('Banking Instructions'!H78="Non Staff Traveller",'Banking Instructions'!H78="Employee",'Banking Instructions'!H78="Individual"),IF('Banking Instructions'!AP78="","",'Banking Instructions'!AP78),"")</f>
        <v/>
      </c>
      <c r="AJ78" s="150" t="str">
        <f>IF(OR('Banking Instructions'!H78="Non Staff Traveller",'Banking Instructions'!H78="Employee",'Banking Instructions'!H78="Individual"),IF('Banking Instructions'!AQ78="","",'Banking Instructions'!AQ78),"")</f>
        <v/>
      </c>
      <c r="AK78" s="151" t="str">
        <f>IF(OR('Banking Instructions'!H78="Non Staff Traveller",'Banking Instructions'!H78="Employee",'Banking Instructions'!H78="Individual"),IF('Banking Instructions'!AR78="","",'Banking Instructions'!AR78),"")</f>
        <v/>
      </c>
      <c r="AL78" s="344" t="str">
        <f>IF(OR('Banking Instructions'!H78="Non Staff Traveller",'Banking Instructions'!H78="Employee",'Banking Instructions'!H78="Individual"),IF('Banking Instructions'!AS78="","",'Banking Instructions'!AS78),"")</f>
        <v/>
      </c>
      <c r="AM78" s="152" t="str">
        <f>IF(OR('Banking Instructions'!H78="Non Staff Traveller",'Banking Instructions'!H78="Employee",'Banking Instructions'!H78="Individual"),IF('Banking Instructions'!AT78="","",'Banking Instructions'!AT78),"")</f>
        <v/>
      </c>
      <c r="AN78" s="152" t="str">
        <f>IF(OR('Banking Instructions'!H78="Non Staff Traveller",'Banking Instructions'!H78="Employee",'Banking Instructions'!H78="Individual"),IF('Banking Instructions'!AU78="","",'Banking Instructions'!AU78),"")</f>
        <v/>
      </c>
      <c r="AO78" s="136" t="str">
        <f>IF(OR('Banking Instructions'!H78="Non Staff Traveller",'Banking Instructions'!H78="Employee",'Banking Instructions'!H78="Individual"),IF('Banking Instructions'!AV78="","",'Banking Instructions'!AV78),"")</f>
        <v/>
      </c>
      <c r="AP78" s="210"/>
      <c r="AQ78" s="150" t="str">
        <f t="shared" si="2"/>
        <v/>
      </c>
      <c r="AR78" s="344"/>
      <c r="AS78" s="136" t="str">
        <f>IF(OR('Banking Instructions'!H78="Non Staff Traveller",'Banking Instructions'!H78="Employee",'Banking Instructions'!H78="Individual"),IF('Banking Instructions'!AZ78="","",'Banking Instructions'!AZ78),"")</f>
        <v/>
      </c>
      <c r="AT78" s="152" t="str">
        <f>IF(OR('Banking Instructions'!H78="Non Staff Traveller",'Banking Instructions'!H78="Employee",'Banking Instructions'!H78="Individual"),IF('Banking Instructions'!BA78="","",'Banking Instructions'!BA78),"")</f>
        <v/>
      </c>
      <c r="AU78" s="152" t="str">
        <f>IF(OR('Banking Instructions'!H78="Non Staff Traveller",'Banking Instructions'!H78="Employee",'Banking Instructions'!H78="Individual"),IF('Banking Instructions'!BB78="","",'Banking Instructions'!BB78),"")</f>
        <v/>
      </c>
      <c r="AV78" s="210"/>
      <c r="AW78" s="136" t="str">
        <f>IF(OR('Banking Instructions'!H78="Non Staff Traveller",'Banking Instructions'!H78="Employee",'Banking Instructions'!H78="Individual"),IF('Banking Instructions'!BD78="","",'Banking Instructions'!BD78),"")</f>
        <v/>
      </c>
      <c r="AX78" s="136" t="str">
        <f>IF(OR('Banking Instructions'!H78="Non Staff Traveller",'Banking Instructions'!H78="Employee",'Banking Instructions'!H78="Individual"),IF('Banking Instructions'!BE78="","",'Banking Instructions'!BE78),"")</f>
        <v/>
      </c>
      <c r="AY78" s="152" t="str">
        <f>IF(OR('Banking Instructions'!H78="Non Staff Traveller",'Banking Instructions'!H78="Employee",'Banking Instructions'!H78="Individual"),IF('Banking Instructions'!BF78="","",'Banking Instructions'!BF78),"")</f>
        <v/>
      </c>
      <c r="AZ78" s="152" t="str">
        <f>IF(OR('Banking Instructions'!H78="Non Staff Traveller",'Banking Instructions'!H78="Employee",'Banking Instructions'!H78="Individual"),IF('Banking Instructions'!BG78="","",'Banking Instructions'!BG78),"")</f>
        <v/>
      </c>
      <c r="BA78" s="152" t="str">
        <f>IF(OR('Banking Instructions'!H78="Non Staff Traveller",'Banking Instructions'!H78="Employee",'Banking Instructions'!H78="Individual"),IF('Banking Instructions'!BH78="","",'Banking Instructions'!BH78),"")</f>
        <v/>
      </c>
      <c r="BB78" s="152" t="str">
        <f>IF(OR('Banking Instructions'!H78="Non Staff Traveller",'Banking Instructions'!H78="Employee",'Banking Instructions'!H78="Individual"),IF('Banking Instructions'!BI78="","",'Banking Instructions'!BI78),"")</f>
        <v/>
      </c>
      <c r="BC78" s="152" t="str">
        <f>IF(OR('Banking Instructions'!H78="Non Staff Traveller",'Banking Instructions'!H78="Employee",'Banking Instructions'!H78="Individual"),IF('Banking Instructions'!BJ78="","",'Banking Instructions'!BJ78),"")</f>
        <v/>
      </c>
      <c r="BD78" s="136" t="str">
        <f>IF(OR('Banking Instructions'!H78="Non Staff Traveller",'Banking Instructions'!H78="Employee",'Banking Instructions'!H78="Individual"),IF('Banking Instructions'!BK78="","",'Banking Instructions'!BK78),"")</f>
        <v/>
      </c>
      <c r="BE78" s="152" t="str">
        <f>IF(OR('Banking Instructions'!H78="Non Staff Traveller",'Banking Instructions'!H78="Employee",'Banking Instructions'!H78="Individual"),IF('Banking Instructions'!BL78="","",'Banking Instructions'!BL78),"")</f>
        <v/>
      </c>
      <c r="BF78" s="136" t="str">
        <f>IF(OR('Banking Instructions'!H78="Non Staff Traveller",'Banking Instructions'!H78="Employee",'Banking Instructions'!H78="Individual"),IF('Banking Instructions'!BM78="","",'Banking Instructions'!BM78),"")</f>
        <v/>
      </c>
      <c r="BG78" s="136" t="str">
        <f>IF(OR('Banking Instructions'!H78="Non Staff Traveller",'Banking Instructions'!H78="Employee",'Banking Instructions'!H78="Individual"),IF('Banking Instructions'!BN78="","",'Banking Instructions'!BN78),"")</f>
        <v/>
      </c>
      <c r="BH78" s="136" t="str">
        <f>IF(OR('Banking Instructions'!H78="Non Staff Traveller",'Banking Instructions'!H78="Employee",'Banking Instructions'!H78="Individual"),IF('Banking Instructions'!BO78="","",'Banking Instructions'!BO78),"")</f>
        <v/>
      </c>
      <c r="BI78" s="136" t="str">
        <f>IF(OR('Banking Instructions'!H78="Non Staff Traveller",'Banking Instructions'!H78="Employee",'Banking Instructions'!H78="Individual"),IF('Banking Instructions'!BP78="","",'Banking Instructions'!BP78),"")</f>
        <v/>
      </c>
      <c r="BJ78" s="136" t="str">
        <f>IF(OR('Banking Instructions'!H78="Non Staff Traveller",'Banking Instructions'!H78="Employee",'Banking Instructions'!H78="Individual"),IF('Banking Instructions'!BQ78="","",'Banking Instructions'!BQ78),"")</f>
        <v/>
      </c>
      <c r="BK78" s="136" t="str">
        <f>IF(OR('Banking Instructions'!H78="Non Staff Traveller",'Banking Instructions'!H78="Employee",'Banking Instructions'!H78="Individual"),IF('Banking Instructions'!BR78="","",'Banking Instructions'!BR78),"")</f>
        <v/>
      </c>
      <c r="BL78" s="136" t="str">
        <f>IF(OR('Banking Instructions'!H78="Non Staff Traveller",'Banking Instructions'!H78="Employee",'Banking Instructions'!H78="Individual"),IF('Banking Instructions'!BS78="","",'Banking Instructions'!BS78),"")</f>
        <v/>
      </c>
      <c r="BM78" s="136" t="str">
        <f>IF(OR('Banking Instructions'!H78="Non Staff Traveller",'Banking Instructions'!H78="Employee",'Banking Instructions'!H78="Individual"),IF('Banking Instructions'!BT78="","",'Banking Instructions'!BT78),"")</f>
        <v/>
      </c>
      <c r="BN78" s="136"/>
      <c r="BO78" s="210"/>
      <c r="BP78" s="153"/>
      <c r="BQ78" s="153"/>
      <c r="BR78" s="136"/>
      <c r="BS78" s="136"/>
      <c r="BT78" s="136"/>
      <c r="BU78" s="136"/>
      <c r="BV78" s="136" t="str">
        <f t="shared" ref="BV78:BV101" si="3">IF(J78="","","From Supplier")</f>
        <v/>
      </c>
      <c r="BW78" s="136" t="str">
        <f t="shared" ref="BW78:BW101" si="4">IF(J78="","","File")</f>
        <v/>
      </c>
      <c r="BX78" s="210"/>
      <c r="BY78" s="136" t="str">
        <f>IF(OR('Banking Instructions'!H78="Non Staff Traveller",'Banking Instructions'!H78="Employee",'Banking Instructions'!H78="Individual"),IF('Banking Instructions'!CF78="","",'Banking Instructions'!CF78),"")</f>
        <v/>
      </c>
      <c r="BZ78" s="136" t="str">
        <f>IF(OR('Banking Instructions'!H78="Non Staff Traveller",'Banking Instructions'!H78="Employee",'Banking Instructions'!H78="Individual"),IF('Banking Instructions'!CG78="","",'Banking Instructions'!CG78),"")</f>
        <v/>
      </c>
      <c r="CA78" s="136"/>
    </row>
    <row r="79" spans="1:79" s="256" customFormat="1" x14ac:dyDescent="0.2">
      <c r="A79" s="317"/>
      <c r="B79" s="317"/>
      <c r="C79" s="317"/>
      <c r="D79" s="317"/>
      <c r="E79" s="317"/>
      <c r="F79" s="155"/>
      <c r="G79" s="141" t="str">
        <f>IF(OR('Banking Instructions'!H79="Non Staff Traveller",'Banking Instructions'!H79="Employee",'Banking Instructions'!H79="Individual"),'Banking Instructions'!H79,"")</f>
        <v/>
      </c>
      <c r="H79" s="141"/>
      <c r="I79" s="142" t="str">
        <f>IF(OR('Banking Instructions'!H79="Non Staff Traveller",'Banking Instructions'!H79="Employee",'Banking Instructions'!H79="Individual"),IF('Banking Instructions'!J79="","",'Banking Instructions'!J79),"")</f>
        <v/>
      </c>
      <c r="J79" s="143" t="str">
        <f>IF(OR('Banking Instructions'!H79="Non Staff Traveller",'Banking Instructions'!H79="Employee",'Banking Instructions'!H79="Individual"),IF('Banking Instructions'!K79="","",'Banking Instructions'!K79),"")</f>
        <v/>
      </c>
      <c r="K79" s="142" t="str">
        <f>IF(OR('Banking Instructions'!H79="Non Staff Traveller",'Banking Instructions'!H79="Employee",'Banking Instructions'!H79="Individual"),IF('Banking Instructions'!L79="","",'Banking Instructions'!L79),"")</f>
        <v/>
      </c>
      <c r="L79" s="143" t="str">
        <f>IF(OR('Banking Instructions'!H79="Non Staff Traveller",'Banking Instructions'!H79="Employee",'Banking Instructions'!H79="Individual"),IF('Banking Instructions'!Q79="","",'Banking Instructions'!Q79),"")</f>
        <v/>
      </c>
      <c r="M79" s="341"/>
      <c r="N79" s="145" t="str">
        <f>IF(OR('Banking Instructions'!H79="Non Staff Traveller",'Banking Instructions'!H79="Employee",'Banking Instructions'!H79="Individual"),IF('Banking Instructions'!U79="","",'Banking Instructions'!U79),"")</f>
        <v/>
      </c>
      <c r="O79" s="149"/>
      <c r="P79" s="149"/>
      <c r="Q79" s="129" t="str">
        <f>IF(OR('Banking Instructions'!H79="Non Staff Traveller",'Banking Instructions'!H79="Employee",'Banking Instructions'!H79="Individual"),IF('Banking Instructions'!X79="","",'Banking Instructions'!X79),"")</f>
        <v/>
      </c>
      <c r="R79" s="411"/>
      <c r="S79" s="411"/>
      <c r="T79" s="147" t="str">
        <f>IF(OR('Banking Instructions'!H79="Non Staff Traveller",'Banking Instructions'!H79="Employee",'Banking Instructions'!H79="Individual"),IF('Banking Instructions'!AA79="","",'Banking Instructions'!AA79),"")</f>
        <v/>
      </c>
      <c r="U79" s="147" t="str">
        <f>IF(OR('Banking Instructions'!H79="Non Staff Traveller",'Banking Instructions'!H79="Employee",'Banking Instructions'!H79="Individual"),IF('Banking Instructions'!AB79="","",'Banking Instructions'!AB79),"")</f>
        <v/>
      </c>
      <c r="V79" s="143" t="str">
        <f>IF(OR('Banking Instructions'!H79="Non Staff Traveller",'Banking Instructions'!H79="Employee",'Banking Instructions'!H79="Individual"),IF('Banking Instructions'!AC79="","",'Banking Instructions'!AC79),"")</f>
        <v/>
      </c>
      <c r="W79" s="342"/>
      <c r="X79" s="147"/>
      <c r="Y79" s="147"/>
      <c r="Z79" s="147"/>
      <c r="AA79" s="149"/>
      <c r="AB79" s="145" t="str">
        <f>IF(OR('Banking Instructions'!H79="Non Staff Traveller",'Banking Instructions'!H79="Employee",'Banking Instructions'!H79="Individual"),IF('Banking Instructions'!AI79="","",'Banking Instructions'!AI79),"")</f>
        <v/>
      </c>
      <c r="AC79" s="145" t="str">
        <f>IF(OR('Banking Instructions'!H79="Non Staff Traveller",'Banking Instructions'!H79="Employee",'Banking Instructions'!H79="Individual"),IF('Banking Instructions'!AJ79="","",'Banking Instructions'!AJ79),"")</f>
        <v/>
      </c>
      <c r="AD79" s="343" t="str">
        <f>IF(OR('Banking Instructions'!H79="Non Staff Traveller",'Banking Instructions'!H79="Employee",'Banking Instructions'!H79="Individual"),IF('Banking Instructions'!AK79="","",'Banking Instructions'!AK79),"")</f>
        <v/>
      </c>
      <c r="AE79" s="147"/>
      <c r="AF79" s="147" t="str">
        <f>IF(OR('Banking Instructions'!H79="Non Staff Traveller",'Banking Instructions'!H79="Employee",'Banking Instructions'!H79="Individual"),IF('Banking Instructions'!AM79="","",'Banking Instructions'!AM79),"")</f>
        <v/>
      </c>
      <c r="AG79" s="147" t="str">
        <f>IF(OR('Banking Instructions'!H79="Non Staff Traveller",'Banking Instructions'!H79="Employee",'Banking Instructions'!H79="Individual"),IF('Banking Instructions'!AN79="","",'Banking Instructions'!AN79),"")</f>
        <v/>
      </c>
      <c r="AH79" s="147"/>
      <c r="AI79" s="344" t="str">
        <f>IF(OR('Banking Instructions'!H79="Non Staff Traveller",'Banking Instructions'!H79="Employee",'Banking Instructions'!H79="Individual"),IF('Banking Instructions'!AP79="","",'Banking Instructions'!AP79),"")</f>
        <v/>
      </c>
      <c r="AJ79" s="150" t="str">
        <f>IF(OR('Banking Instructions'!H79="Non Staff Traveller",'Banking Instructions'!H79="Employee",'Banking Instructions'!H79="Individual"),IF('Banking Instructions'!AQ79="","",'Banking Instructions'!AQ79),"")</f>
        <v/>
      </c>
      <c r="AK79" s="151" t="str">
        <f>IF(OR('Banking Instructions'!H79="Non Staff Traveller",'Banking Instructions'!H79="Employee",'Banking Instructions'!H79="Individual"),IF('Banking Instructions'!AR79="","",'Banking Instructions'!AR79),"")</f>
        <v/>
      </c>
      <c r="AL79" s="344" t="str">
        <f>IF(OR('Banking Instructions'!H79="Non Staff Traveller",'Banking Instructions'!H79="Employee",'Banking Instructions'!H79="Individual"),IF('Banking Instructions'!AS79="","",'Banking Instructions'!AS79),"")</f>
        <v/>
      </c>
      <c r="AM79" s="152" t="str">
        <f>IF(OR('Banking Instructions'!H79="Non Staff Traveller",'Banking Instructions'!H79="Employee",'Banking Instructions'!H79="Individual"),IF('Banking Instructions'!AT79="","",'Banking Instructions'!AT79),"")</f>
        <v/>
      </c>
      <c r="AN79" s="152" t="str">
        <f>IF(OR('Banking Instructions'!H79="Non Staff Traveller",'Banking Instructions'!H79="Employee",'Banking Instructions'!H79="Individual"),IF('Banking Instructions'!AU79="","",'Banking Instructions'!AU79),"")</f>
        <v/>
      </c>
      <c r="AO79" s="136" t="str">
        <f>IF(OR('Banking Instructions'!H79="Non Staff Traveller",'Banking Instructions'!H79="Employee",'Banking Instructions'!H79="Individual"),IF('Banking Instructions'!AV79="","",'Banking Instructions'!AV79),"")</f>
        <v/>
      </c>
      <c r="AP79" s="210"/>
      <c r="AQ79" s="150" t="str">
        <f t="shared" si="2"/>
        <v/>
      </c>
      <c r="AR79" s="344"/>
      <c r="AS79" s="136" t="str">
        <f>IF(OR('Banking Instructions'!H79="Non Staff Traveller",'Banking Instructions'!H79="Employee",'Banking Instructions'!H79="Individual"),IF('Banking Instructions'!AZ79="","",'Banking Instructions'!AZ79),"")</f>
        <v/>
      </c>
      <c r="AT79" s="152" t="str">
        <f>IF(OR('Banking Instructions'!H79="Non Staff Traveller",'Banking Instructions'!H79="Employee",'Banking Instructions'!H79="Individual"),IF('Banking Instructions'!BA79="","",'Banking Instructions'!BA79),"")</f>
        <v/>
      </c>
      <c r="AU79" s="152" t="str">
        <f>IF(OR('Banking Instructions'!H79="Non Staff Traveller",'Banking Instructions'!H79="Employee",'Banking Instructions'!H79="Individual"),IF('Banking Instructions'!BB79="","",'Banking Instructions'!BB79),"")</f>
        <v/>
      </c>
      <c r="AV79" s="210"/>
      <c r="AW79" s="136" t="str">
        <f>IF(OR('Banking Instructions'!H79="Non Staff Traveller",'Banking Instructions'!H79="Employee",'Banking Instructions'!H79="Individual"),IF('Banking Instructions'!BD79="","",'Banking Instructions'!BD79),"")</f>
        <v/>
      </c>
      <c r="AX79" s="136" t="str">
        <f>IF(OR('Banking Instructions'!H79="Non Staff Traveller",'Banking Instructions'!H79="Employee",'Banking Instructions'!H79="Individual"),IF('Banking Instructions'!BE79="","",'Banking Instructions'!BE79),"")</f>
        <v/>
      </c>
      <c r="AY79" s="152" t="str">
        <f>IF(OR('Banking Instructions'!H79="Non Staff Traveller",'Banking Instructions'!H79="Employee",'Banking Instructions'!H79="Individual"),IF('Banking Instructions'!BF79="","",'Banking Instructions'!BF79),"")</f>
        <v/>
      </c>
      <c r="AZ79" s="152" t="str">
        <f>IF(OR('Banking Instructions'!H79="Non Staff Traveller",'Banking Instructions'!H79="Employee",'Banking Instructions'!H79="Individual"),IF('Banking Instructions'!BG79="","",'Banking Instructions'!BG79),"")</f>
        <v/>
      </c>
      <c r="BA79" s="152" t="str">
        <f>IF(OR('Banking Instructions'!H79="Non Staff Traveller",'Banking Instructions'!H79="Employee",'Banking Instructions'!H79="Individual"),IF('Banking Instructions'!BH79="","",'Banking Instructions'!BH79),"")</f>
        <v/>
      </c>
      <c r="BB79" s="152" t="str">
        <f>IF(OR('Banking Instructions'!H79="Non Staff Traveller",'Banking Instructions'!H79="Employee",'Banking Instructions'!H79="Individual"),IF('Banking Instructions'!BI79="","",'Banking Instructions'!BI79),"")</f>
        <v/>
      </c>
      <c r="BC79" s="152" t="str">
        <f>IF(OR('Banking Instructions'!H79="Non Staff Traveller",'Banking Instructions'!H79="Employee",'Banking Instructions'!H79="Individual"),IF('Banking Instructions'!BJ79="","",'Banking Instructions'!BJ79),"")</f>
        <v/>
      </c>
      <c r="BD79" s="136" t="str">
        <f>IF(OR('Banking Instructions'!H79="Non Staff Traveller",'Banking Instructions'!H79="Employee",'Banking Instructions'!H79="Individual"),IF('Banking Instructions'!BK79="","",'Banking Instructions'!BK79),"")</f>
        <v/>
      </c>
      <c r="BE79" s="152" t="str">
        <f>IF(OR('Banking Instructions'!H79="Non Staff Traveller",'Banking Instructions'!H79="Employee",'Banking Instructions'!H79="Individual"),IF('Banking Instructions'!BL79="","",'Banking Instructions'!BL79),"")</f>
        <v/>
      </c>
      <c r="BF79" s="136" t="str">
        <f>IF(OR('Banking Instructions'!H79="Non Staff Traveller",'Banking Instructions'!H79="Employee",'Banking Instructions'!H79="Individual"),IF('Banking Instructions'!BM79="","",'Banking Instructions'!BM79),"")</f>
        <v/>
      </c>
      <c r="BG79" s="136" t="str">
        <f>IF(OR('Banking Instructions'!H79="Non Staff Traveller",'Banking Instructions'!H79="Employee",'Banking Instructions'!H79="Individual"),IF('Banking Instructions'!BN79="","",'Banking Instructions'!BN79),"")</f>
        <v/>
      </c>
      <c r="BH79" s="136" t="str">
        <f>IF(OR('Banking Instructions'!H79="Non Staff Traveller",'Banking Instructions'!H79="Employee",'Banking Instructions'!H79="Individual"),IF('Banking Instructions'!BO79="","",'Banking Instructions'!BO79),"")</f>
        <v/>
      </c>
      <c r="BI79" s="136" t="str">
        <f>IF(OR('Banking Instructions'!H79="Non Staff Traveller",'Banking Instructions'!H79="Employee",'Banking Instructions'!H79="Individual"),IF('Banking Instructions'!BP79="","",'Banking Instructions'!BP79),"")</f>
        <v/>
      </c>
      <c r="BJ79" s="136" t="str">
        <f>IF(OR('Banking Instructions'!H79="Non Staff Traveller",'Banking Instructions'!H79="Employee",'Banking Instructions'!H79="Individual"),IF('Banking Instructions'!BQ79="","",'Banking Instructions'!BQ79),"")</f>
        <v/>
      </c>
      <c r="BK79" s="136" t="str">
        <f>IF(OR('Banking Instructions'!H79="Non Staff Traveller",'Banking Instructions'!H79="Employee",'Banking Instructions'!H79="Individual"),IF('Banking Instructions'!BR79="","",'Banking Instructions'!BR79),"")</f>
        <v/>
      </c>
      <c r="BL79" s="136" t="str">
        <f>IF(OR('Banking Instructions'!H79="Non Staff Traveller",'Banking Instructions'!H79="Employee",'Banking Instructions'!H79="Individual"),IF('Banking Instructions'!BS79="","",'Banking Instructions'!BS79),"")</f>
        <v/>
      </c>
      <c r="BM79" s="136" t="str">
        <f>IF(OR('Banking Instructions'!H79="Non Staff Traveller",'Banking Instructions'!H79="Employee",'Banking Instructions'!H79="Individual"),IF('Banking Instructions'!BT79="","",'Banking Instructions'!BT79),"")</f>
        <v/>
      </c>
      <c r="BN79" s="136"/>
      <c r="BO79" s="210"/>
      <c r="BP79" s="153"/>
      <c r="BQ79" s="153"/>
      <c r="BR79" s="136"/>
      <c r="BS79" s="136"/>
      <c r="BT79" s="136"/>
      <c r="BU79" s="136"/>
      <c r="BV79" s="136" t="str">
        <f t="shared" si="3"/>
        <v/>
      </c>
      <c r="BW79" s="136" t="str">
        <f t="shared" si="4"/>
        <v/>
      </c>
      <c r="BX79" s="210"/>
      <c r="BY79" s="136" t="str">
        <f>IF(OR('Banking Instructions'!H79="Non Staff Traveller",'Banking Instructions'!H79="Employee",'Banking Instructions'!H79="Individual"),IF('Banking Instructions'!CF79="","",'Banking Instructions'!CF79),"")</f>
        <v/>
      </c>
      <c r="BZ79" s="136" t="str">
        <f>IF(OR('Banking Instructions'!H79="Non Staff Traveller",'Banking Instructions'!H79="Employee",'Banking Instructions'!H79="Individual"),IF('Banking Instructions'!CG79="","",'Banking Instructions'!CG79),"")</f>
        <v/>
      </c>
      <c r="CA79" s="136"/>
    </row>
    <row r="80" spans="1:79" s="256" customFormat="1" x14ac:dyDescent="0.2">
      <c r="A80" s="317"/>
      <c r="B80" s="317"/>
      <c r="C80" s="317"/>
      <c r="D80" s="317"/>
      <c r="E80" s="317"/>
      <c r="F80" s="155"/>
      <c r="G80" s="141" t="str">
        <f>IF(OR('Banking Instructions'!H80="Non Staff Traveller",'Banking Instructions'!H80="Employee",'Banking Instructions'!H80="Individual"),'Banking Instructions'!H80,"")</f>
        <v/>
      </c>
      <c r="H80" s="141"/>
      <c r="I80" s="142" t="str">
        <f>IF(OR('Banking Instructions'!H80="Non Staff Traveller",'Banking Instructions'!H80="Employee",'Banking Instructions'!H80="Individual"),IF('Banking Instructions'!J80="","",'Banking Instructions'!J80),"")</f>
        <v/>
      </c>
      <c r="J80" s="143" t="str">
        <f>IF(OR('Banking Instructions'!H80="Non Staff Traveller",'Banking Instructions'!H80="Employee",'Banking Instructions'!H80="Individual"),IF('Banking Instructions'!K80="","",'Banking Instructions'!K80),"")</f>
        <v/>
      </c>
      <c r="K80" s="142" t="str">
        <f>IF(OR('Banking Instructions'!H80="Non Staff Traveller",'Banking Instructions'!H80="Employee",'Banking Instructions'!H80="Individual"),IF('Banking Instructions'!L80="","",'Banking Instructions'!L80),"")</f>
        <v/>
      </c>
      <c r="L80" s="143" t="str">
        <f>IF(OR('Banking Instructions'!H80="Non Staff Traveller",'Banking Instructions'!H80="Employee",'Banking Instructions'!H80="Individual"),IF('Banking Instructions'!Q80="","",'Banking Instructions'!Q80),"")</f>
        <v/>
      </c>
      <c r="M80" s="341"/>
      <c r="N80" s="145" t="str">
        <f>IF(OR('Banking Instructions'!H80="Non Staff Traveller",'Banking Instructions'!H80="Employee",'Banking Instructions'!H80="Individual"),IF('Banking Instructions'!U80="","",'Banking Instructions'!U80),"")</f>
        <v/>
      </c>
      <c r="O80" s="149"/>
      <c r="P80" s="149"/>
      <c r="Q80" s="129" t="str">
        <f>IF(OR('Banking Instructions'!H80="Non Staff Traveller",'Banking Instructions'!H80="Employee",'Banking Instructions'!H80="Individual"),IF('Banking Instructions'!X80="","",'Banking Instructions'!X80),"")</f>
        <v/>
      </c>
      <c r="R80" s="411"/>
      <c r="S80" s="411"/>
      <c r="T80" s="147" t="str">
        <f>IF(OR('Banking Instructions'!H80="Non Staff Traveller",'Banking Instructions'!H80="Employee",'Banking Instructions'!H80="Individual"),IF('Banking Instructions'!AA80="","",'Banking Instructions'!AA80),"")</f>
        <v/>
      </c>
      <c r="U80" s="147" t="str">
        <f>IF(OR('Banking Instructions'!H80="Non Staff Traveller",'Banking Instructions'!H80="Employee",'Banking Instructions'!H80="Individual"),IF('Banking Instructions'!AB80="","",'Banking Instructions'!AB80),"")</f>
        <v/>
      </c>
      <c r="V80" s="143" t="str">
        <f>IF(OR('Banking Instructions'!H80="Non Staff Traveller",'Banking Instructions'!H80="Employee",'Banking Instructions'!H80="Individual"),IF('Banking Instructions'!AC80="","",'Banking Instructions'!AC80),"")</f>
        <v/>
      </c>
      <c r="W80" s="342"/>
      <c r="X80" s="147"/>
      <c r="Y80" s="147"/>
      <c r="Z80" s="147"/>
      <c r="AA80" s="149"/>
      <c r="AB80" s="145" t="str">
        <f>IF(OR('Banking Instructions'!H80="Non Staff Traveller",'Banking Instructions'!H80="Employee",'Banking Instructions'!H80="Individual"),IF('Banking Instructions'!AI80="","",'Banking Instructions'!AI80),"")</f>
        <v/>
      </c>
      <c r="AC80" s="145" t="str">
        <f>IF(OR('Banking Instructions'!H80="Non Staff Traveller",'Banking Instructions'!H80="Employee",'Banking Instructions'!H80="Individual"),IF('Banking Instructions'!AJ80="","",'Banking Instructions'!AJ80),"")</f>
        <v/>
      </c>
      <c r="AD80" s="343" t="str">
        <f>IF(OR('Banking Instructions'!H80="Non Staff Traveller",'Banking Instructions'!H80="Employee",'Banking Instructions'!H80="Individual"),IF('Banking Instructions'!AK80="","",'Banking Instructions'!AK80),"")</f>
        <v/>
      </c>
      <c r="AE80" s="147"/>
      <c r="AF80" s="147" t="str">
        <f>IF(OR('Banking Instructions'!H80="Non Staff Traveller",'Banking Instructions'!H80="Employee",'Banking Instructions'!H80="Individual"),IF('Banking Instructions'!AM80="","",'Banking Instructions'!AM80),"")</f>
        <v/>
      </c>
      <c r="AG80" s="147" t="str">
        <f>IF(OR('Banking Instructions'!H80="Non Staff Traveller",'Banking Instructions'!H80="Employee",'Banking Instructions'!H80="Individual"),IF('Banking Instructions'!AN80="","",'Banking Instructions'!AN80),"")</f>
        <v/>
      </c>
      <c r="AH80" s="147"/>
      <c r="AI80" s="344" t="str">
        <f>IF(OR('Banking Instructions'!H80="Non Staff Traveller",'Banking Instructions'!H80="Employee",'Banking Instructions'!H80="Individual"),IF('Banking Instructions'!AP80="","",'Banking Instructions'!AP80),"")</f>
        <v/>
      </c>
      <c r="AJ80" s="150" t="str">
        <f>IF(OR('Banking Instructions'!H80="Non Staff Traveller",'Banking Instructions'!H80="Employee",'Banking Instructions'!H80="Individual"),IF('Banking Instructions'!AQ80="","",'Banking Instructions'!AQ80),"")</f>
        <v/>
      </c>
      <c r="AK80" s="151" t="str">
        <f>IF(OR('Banking Instructions'!H80="Non Staff Traveller",'Banking Instructions'!H80="Employee",'Banking Instructions'!H80="Individual"),IF('Banking Instructions'!AR80="","",'Banking Instructions'!AR80),"")</f>
        <v/>
      </c>
      <c r="AL80" s="344" t="str">
        <f>IF(OR('Banking Instructions'!H80="Non Staff Traveller",'Banking Instructions'!H80="Employee",'Banking Instructions'!H80="Individual"),IF('Banking Instructions'!AS80="","",'Banking Instructions'!AS80),"")</f>
        <v/>
      </c>
      <c r="AM80" s="152" t="str">
        <f>IF(OR('Banking Instructions'!H80="Non Staff Traveller",'Banking Instructions'!H80="Employee",'Banking Instructions'!H80="Individual"),IF('Banking Instructions'!AT80="","",'Banking Instructions'!AT80),"")</f>
        <v/>
      </c>
      <c r="AN80" s="152" t="str">
        <f>IF(OR('Banking Instructions'!H80="Non Staff Traveller",'Banking Instructions'!H80="Employee",'Banking Instructions'!H80="Individual"),IF('Banking Instructions'!AU80="","",'Banking Instructions'!AU80),"")</f>
        <v/>
      </c>
      <c r="AO80" s="136" t="str">
        <f>IF(OR('Banking Instructions'!H80="Non Staff Traveller",'Banking Instructions'!H80="Employee",'Banking Instructions'!H80="Individual"),IF('Banking Instructions'!AV80="","",'Banking Instructions'!AV80),"")</f>
        <v/>
      </c>
      <c r="AP80" s="210"/>
      <c r="AQ80" s="150" t="str">
        <f t="shared" ref="AQ80:AQ101" si="5">IF(AO80="Y","Create","")</f>
        <v/>
      </c>
      <c r="AR80" s="344"/>
      <c r="AS80" s="136" t="str">
        <f>IF(OR('Banking Instructions'!H80="Non Staff Traveller",'Banking Instructions'!H80="Employee",'Banking Instructions'!H80="Individual"),IF('Banking Instructions'!AZ80="","",'Banking Instructions'!AZ80),"")</f>
        <v/>
      </c>
      <c r="AT80" s="152" t="str">
        <f>IF(OR('Banking Instructions'!H80="Non Staff Traveller",'Banking Instructions'!H80="Employee",'Banking Instructions'!H80="Individual"),IF('Banking Instructions'!BA80="","",'Banking Instructions'!BA80),"")</f>
        <v/>
      </c>
      <c r="AU80" s="152" t="str">
        <f>IF(OR('Banking Instructions'!H80="Non Staff Traveller",'Banking Instructions'!H80="Employee",'Banking Instructions'!H80="Individual"),IF('Banking Instructions'!BB80="","",'Banking Instructions'!BB80),"")</f>
        <v/>
      </c>
      <c r="AV80" s="210"/>
      <c r="AW80" s="136" t="str">
        <f>IF(OR('Banking Instructions'!H80="Non Staff Traveller",'Banking Instructions'!H80="Employee",'Banking Instructions'!H80="Individual"),IF('Banking Instructions'!BD80="","",'Banking Instructions'!BD80),"")</f>
        <v/>
      </c>
      <c r="AX80" s="136" t="str">
        <f>IF(OR('Banking Instructions'!H80="Non Staff Traveller",'Banking Instructions'!H80="Employee",'Banking Instructions'!H80="Individual"),IF('Banking Instructions'!BE80="","",'Banking Instructions'!BE80),"")</f>
        <v/>
      </c>
      <c r="AY80" s="152" t="str">
        <f>IF(OR('Banking Instructions'!H80="Non Staff Traveller",'Banking Instructions'!H80="Employee",'Banking Instructions'!H80="Individual"),IF('Banking Instructions'!BF80="","",'Banking Instructions'!BF80),"")</f>
        <v/>
      </c>
      <c r="AZ80" s="152" t="str">
        <f>IF(OR('Banking Instructions'!H80="Non Staff Traveller",'Banking Instructions'!H80="Employee",'Banking Instructions'!H80="Individual"),IF('Banking Instructions'!BG80="","",'Banking Instructions'!BG80),"")</f>
        <v/>
      </c>
      <c r="BA80" s="152" t="str">
        <f>IF(OR('Banking Instructions'!H80="Non Staff Traveller",'Banking Instructions'!H80="Employee",'Banking Instructions'!H80="Individual"),IF('Banking Instructions'!BH80="","",'Banking Instructions'!BH80),"")</f>
        <v/>
      </c>
      <c r="BB80" s="152" t="str">
        <f>IF(OR('Banking Instructions'!H80="Non Staff Traveller",'Banking Instructions'!H80="Employee",'Banking Instructions'!H80="Individual"),IF('Banking Instructions'!BI80="","",'Banking Instructions'!BI80),"")</f>
        <v/>
      </c>
      <c r="BC80" s="152" t="str">
        <f>IF(OR('Banking Instructions'!H80="Non Staff Traveller",'Banking Instructions'!H80="Employee",'Banking Instructions'!H80="Individual"),IF('Banking Instructions'!BJ80="","",'Banking Instructions'!BJ80),"")</f>
        <v/>
      </c>
      <c r="BD80" s="136" t="str">
        <f>IF(OR('Banking Instructions'!H80="Non Staff Traveller",'Banking Instructions'!H80="Employee",'Banking Instructions'!H80="Individual"),IF('Banking Instructions'!BK80="","",'Banking Instructions'!BK80),"")</f>
        <v/>
      </c>
      <c r="BE80" s="152" t="str">
        <f>IF(OR('Banking Instructions'!H80="Non Staff Traveller",'Banking Instructions'!H80="Employee",'Banking Instructions'!H80="Individual"),IF('Banking Instructions'!BL80="","",'Banking Instructions'!BL80),"")</f>
        <v/>
      </c>
      <c r="BF80" s="136" t="str">
        <f>IF(OR('Banking Instructions'!H80="Non Staff Traveller",'Banking Instructions'!H80="Employee",'Banking Instructions'!H80="Individual"),IF('Banking Instructions'!BM80="","",'Banking Instructions'!BM80),"")</f>
        <v/>
      </c>
      <c r="BG80" s="136" t="str">
        <f>IF(OR('Banking Instructions'!H80="Non Staff Traveller",'Banking Instructions'!H80="Employee",'Banking Instructions'!H80="Individual"),IF('Banking Instructions'!BN80="","",'Banking Instructions'!BN80),"")</f>
        <v/>
      </c>
      <c r="BH80" s="136" t="str">
        <f>IF(OR('Banking Instructions'!H80="Non Staff Traveller",'Banking Instructions'!H80="Employee",'Banking Instructions'!H80="Individual"),IF('Banking Instructions'!BO80="","",'Banking Instructions'!BO80),"")</f>
        <v/>
      </c>
      <c r="BI80" s="136" t="str">
        <f>IF(OR('Banking Instructions'!H80="Non Staff Traveller",'Banking Instructions'!H80="Employee",'Banking Instructions'!H80="Individual"),IF('Banking Instructions'!BP80="","",'Banking Instructions'!BP80),"")</f>
        <v/>
      </c>
      <c r="BJ80" s="136" t="str">
        <f>IF(OR('Banking Instructions'!H80="Non Staff Traveller",'Banking Instructions'!H80="Employee",'Banking Instructions'!H80="Individual"),IF('Banking Instructions'!BQ80="","",'Banking Instructions'!BQ80),"")</f>
        <v/>
      </c>
      <c r="BK80" s="136" t="str">
        <f>IF(OR('Banking Instructions'!H80="Non Staff Traveller",'Banking Instructions'!H80="Employee",'Banking Instructions'!H80="Individual"),IF('Banking Instructions'!BR80="","",'Banking Instructions'!BR80),"")</f>
        <v/>
      </c>
      <c r="BL80" s="136" t="str">
        <f>IF(OR('Banking Instructions'!H80="Non Staff Traveller",'Banking Instructions'!H80="Employee",'Banking Instructions'!H80="Individual"),IF('Banking Instructions'!BS80="","",'Banking Instructions'!BS80),"")</f>
        <v/>
      </c>
      <c r="BM80" s="136" t="str">
        <f>IF(OR('Banking Instructions'!H80="Non Staff Traveller",'Banking Instructions'!H80="Employee",'Banking Instructions'!H80="Individual"),IF('Banking Instructions'!BT80="","",'Banking Instructions'!BT80),"")</f>
        <v/>
      </c>
      <c r="BN80" s="136"/>
      <c r="BO80" s="210"/>
      <c r="BP80" s="153"/>
      <c r="BQ80" s="153"/>
      <c r="BR80" s="136"/>
      <c r="BS80" s="136"/>
      <c r="BT80" s="136"/>
      <c r="BU80" s="136"/>
      <c r="BV80" s="136" t="str">
        <f t="shared" si="3"/>
        <v/>
      </c>
      <c r="BW80" s="136" t="str">
        <f t="shared" si="4"/>
        <v/>
      </c>
      <c r="BX80" s="210"/>
      <c r="BY80" s="136" t="str">
        <f>IF(OR('Banking Instructions'!H80="Non Staff Traveller",'Banking Instructions'!H80="Employee",'Banking Instructions'!H80="Individual"),IF('Banking Instructions'!CF80="","",'Banking Instructions'!CF80),"")</f>
        <v/>
      </c>
      <c r="BZ80" s="136" t="str">
        <f>IF(OR('Banking Instructions'!H80="Non Staff Traveller",'Banking Instructions'!H80="Employee",'Banking Instructions'!H80="Individual"),IF('Banking Instructions'!CG80="","",'Banking Instructions'!CG80),"")</f>
        <v/>
      </c>
      <c r="CA80" s="136"/>
    </row>
    <row r="81" spans="1:79" s="256" customFormat="1" x14ac:dyDescent="0.2">
      <c r="A81" s="317"/>
      <c r="B81" s="317"/>
      <c r="C81" s="317"/>
      <c r="D81" s="317"/>
      <c r="E81" s="317"/>
      <c r="F81" s="155"/>
      <c r="G81" s="141" t="str">
        <f>IF(OR('Banking Instructions'!H81="Non Staff Traveller",'Banking Instructions'!H81="Employee",'Banking Instructions'!H81="Individual"),'Banking Instructions'!H81,"")</f>
        <v/>
      </c>
      <c r="H81" s="141"/>
      <c r="I81" s="142" t="str">
        <f>IF(OR('Banking Instructions'!H81="Non Staff Traveller",'Banking Instructions'!H81="Employee",'Banking Instructions'!H81="Individual"),IF('Banking Instructions'!J81="","",'Banking Instructions'!J81),"")</f>
        <v/>
      </c>
      <c r="J81" s="143" t="str">
        <f>IF(OR('Banking Instructions'!H81="Non Staff Traveller",'Banking Instructions'!H81="Employee",'Banking Instructions'!H81="Individual"),IF('Banking Instructions'!K81="","",'Banking Instructions'!K81),"")</f>
        <v/>
      </c>
      <c r="K81" s="142" t="str">
        <f>IF(OR('Banking Instructions'!H81="Non Staff Traveller",'Banking Instructions'!H81="Employee",'Banking Instructions'!H81="Individual"),IF('Banking Instructions'!L81="","",'Banking Instructions'!L81),"")</f>
        <v/>
      </c>
      <c r="L81" s="143" t="str">
        <f>IF(OR('Banking Instructions'!H81="Non Staff Traveller",'Banking Instructions'!H81="Employee",'Banking Instructions'!H81="Individual"),IF('Banking Instructions'!Q81="","",'Banking Instructions'!Q81),"")</f>
        <v/>
      </c>
      <c r="M81" s="341"/>
      <c r="N81" s="145" t="str">
        <f>IF(OR('Banking Instructions'!H81="Non Staff Traveller",'Banking Instructions'!H81="Employee",'Banking Instructions'!H81="Individual"),IF('Banking Instructions'!U81="","",'Banking Instructions'!U81),"")</f>
        <v/>
      </c>
      <c r="O81" s="149"/>
      <c r="P81" s="149"/>
      <c r="Q81" s="129" t="str">
        <f>IF(OR('Banking Instructions'!H81="Non Staff Traveller",'Banking Instructions'!H81="Employee",'Banking Instructions'!H81="Individual"),IF('Banking Instructions'!X81="","",'Banking Instructions'!X81),"")</f>
        <v/>
      </c>
      <c r="R81" s="411"/>
      <c r="S81" s="411"/>
      <c r="T81" s="147" t="str">
        <f>IF(OR('Banking Instructions'!H81="Non Staff Traveller",'Banking Instructions'!H81="Employee",'Banking Instructions'!H81="Individual"),IF('Banking Instructions'!AA81="","",'Banking Instructions'!AA81),"")</f>
        <v/>
      </c>
      <c r="U81" s="147" t="str">
        <f>IF(OR('Banking Instructions'!H81="Non Staff Traveller",'Banking Instructions'!H81="Employee",'Banking Instructions'!H81="Individual"),IF('Banking Instructions'!AB81="","",'Banking Instructions'!AB81),"")</f>
        <v/>
      </c>
      <c r="V81" s="143" t="str">
        <f>IF(OR('Banking Instructions'!H81="Non Staff Traveller",'Banking Instructions'!H81="Employee",'Banking Instructions'!H81="Individual"),IF('Banking Instructions'!AC81="","",'Banking Instructions'!AC81),"")</f>
        <v/>
      </c>
      <c r="W81" s="342"/>
      <c r="X81" s="147"/>
      <c r="Y81" s="147"/>
      <c r="Z81" s="147"/>
      <c r="AA81" s="149"/>
      <c r="AB81" s="145" t="str">
        <f>IF(OR('Banking Instructions'!H81="Non Staff Traveller",'Banking Instructions'!H81="Employee",'Banking Instructions'!H81="Individual"),IF('Banking Instructions'!AI81="","",'Banking Instructions'!AI81),"")</f>
        <v/>
      </c>
      <c r="AC81" s="145" t="str">
        <f>IF(OR('Banking Instructions'!H81="Non Staff Traveller",'Banking Instructions'!H81="Employee",'Banking Instructions'!H81="Individual"),IF('Banking Instructions'!AJ81="","",'Banking Instructions'!AJ81),"")</f>
        <v/>
      </c>
      <c r="AD81" s="343" t="str">
        <f>IF(OR('Banking Instructions'!H81="Non Staff Traveller",'Banking Instructions'!H81="Employee",'Banking Instructions'!H81="Individual"),IF('Banking Instructions'!AK81="","",'Banking Instructions'!AK81),"")</f>
        <v/>
      </c>
      <c r="AE81" s="147"/>
      <c r="AF81" s="147" t="str">
        <f>IF(OR('Banking Instructions'!H81="Non Staff Traveller",'Banking Instructions'!H81="Employee",'Banking Instructions'!H81="Individual"),IF('Banking Instructions'!AM81="","",'Banking Instructions'!AM81),"")</f>
        <v/>
      </c>
      <c r="AG81" s="147" t="str">
        <f>IF(OR('Banking Instructions'!H81="Non Staff Traveller",'Banking Instructions'!H81="Employee",'Banking Instructions'!H81="Individual"),IF('Banking Instructions'!AN81="","",'Banking Instructions'!AN81),"")</f>
        <v/>
      </c>
      <c r="AH81" s="147"/>
      <c r="AI81" s="344" t="str">
        <f>IF(OR('Banking Instructions'!H81="Non Staff Traveller",'Banking Instructions'!H81="Employee",'Banking Instructions'!H81="Individual"),IF('Banking Instructions'!AP81="","",'Banking Instructions'!AP81),"")</f>
        <v/>
      </c>
      <c r="AJ81" s="150" t="str">
        <f>IF(OR('Banking Instructions'!H81="Non Staff Traveller",'Banking Instructions'!H81="Employee",'Banking Instructions'!H81="Individual"),IF('Banking Instructions'!AQ81="","",'Banking Instructions'!AQ81),"")</f>
        <v/>
      </c>
      <c r="AK81" s="151" t="str">
        <f>IF(OR('Banking Instructions'!H81="Non Staff Traveller",'Banking Instructions'!H81="Employee",'Banking Instructions'!H81="Individual"),IF('Banking Instructions'!AR81="","",'Banking Instructions'!AR81),"")</f>
        <v/>
      </c>
      <c r="AL81" s="344" t="str">
        <f>IF(OR('Banking Instructions'!H81="Non Staff Traveller",'Banking Instructions'!H81="Employee",'Banking Instructions'!H81="Individual"),IF('Banking Instructions'!AS81="","",'Banking Instructions'!AS81),"")</f>
        <v/>
      </c>
      <c r="AM81" s="152" t="str">
        <f>IF(OR('Banking Instructions'!H81="Non Staff Traveller",'Banking Instructions'!H81="Employee",'Banking Instructions'!H81="Individual"),IF('Banking Instructions'!AT81="","",'Banking Instructions'!AT81),"")</f>
        <v/>
      </c>
      <c r="AN81" s="152" t="str">
        <f>IF(OR('Banking Instructions'!H81="Non Staff Traveller",'Banking Instructions'!H81="Employee",'Banking Instructions'!H81="Individual"),IF('Banking Instructions'!AU81="","",'Banking Instructions'!AU81),"")</f>
        <v/>
      </c>
      <c r="AO81" s="136" t="str">
        <f>IF(OR('Banking Instructions'!H81="Non Staff Traveller",'Banking Instructions'!H81="Employee",'Banking Instructions'!H81="Individual"),IF('Banking Instructions'!AV81="","",'Banking Instructions'!AV81),"")</f>
        <v/>
      </c>
      <c r="AP81" s="210"/>
      <c r="AQ81" s="150" t="str">
        <f t="shared" si="5"/>
        <v/>
      </c>
      <c r="AR81" s="344"/>
      <c r="AS81" s="136" t="str">
        <f>IF(OR('Banking Instructions'!H81="Non Staff Traveller",'Banking Instructions'!H81="Employee",'Banking Instructions'!H81="Individual"),IF('Banking Instructions'!AZ81="","",'Banking Instructions'!AZ81),"")</f>
        <v/>
      </c>
      <c r="AT81" s="152" t="str">
        <f>IF(OR('Banking Instructions'!H81="Non Staff Traveller",'Banking Instructions'!H81="Employee",'Banking Instructions'!H81="Individual"),IF('Banking Instructions'!BA81="","",'Banking Instructions'!BA81),"")</f>
        <v/>
      </c>
      <c r="AU81" s="152" t="str">
        <f>IF(OR('Banking Instructions'!H81="Non Staff Traveller",'Banking Instructions'!H81="Employee",'Banking Instructions'!H81="Individual"),IF('Banking Instructions'!BB81="","",'Banking Instructions'!BB81),"")</f>
        <v/>
      </c>
      <c r="AV81" s="210"/>
      <c r="AW81" s="136" t="str">
        <f>IF(OR('Banking Instructions'!H81="Non Staff Traveller",'Banking Instructions'!H81="Employee",'Banking Instructions'!H81="Individual"),IF('Banking Instructions'!BD81="","",'Banking Instructions'!BD81),"")</f>
        <v/>
      </c>
      <c r="AX81" s="136" t="str">
        <f>IF(OR('Banking Instructions'!H81="Non Staff Traveller",'Banking Instructions'!H81="Employee",'Banking Instructions'!H81="Individual"),IF('Banking Instructions'!BE81="","",'Banking Instructions'!BE81),"")</f>
        <v/>
      </c>
      <c r="AY81" s="152" t="str">
        <f>IF(OR('Banking Instructions'!H81="Non Staff Traveller",'Banking Instructions'!H81="Employee",'Banking Instructions'!H81="Individual"),IF('Banking Instructions'!BF81="","",'Banking Instructions'!BF81),"")</f>
        <v/>
      </c>
      <c r="AZ81" s="152" t="str">
        <f>IF(OR('Banking Instructions'!H81="Non Staff Traveller",'Banking Instructions'!H81="Employee",'Banking Instructions'!H81="Individual"),IF('Banking Instructions'!BG81="","",'Banking Instructions'!BG81),"")</f>
        <v/>
      </c>
      <c r="BA81" s="152" t="str">
        <f>IF(OR('Banking Instructions'!H81="Non Staff Traveller",'Banking Instructions'!H81="Employee",'Banking Instructions'!H81="Individual"),IF('Banking Instructions'!BH81="","",'Banking Instructions'!BH81),"")</f>
        <v/>
      </c>
      <c r="BB81" s="152" t="str">
        <f>IF(OR('Banking Instructions'!H81="Non Staff Traveller",'Banking Instructions'!H81="Employee",'Banking Instructions'!H81="Individual"),IF('Banking Instructions'!BI81="","",'Banking Instructions'!BI81),"")</f>
        <v/>
      </c>
      <c r="BC81" s="152" t="str">
        <f>IF(OR('Banking Instructions'!H81="Non Staff Traveller",'Banking Instructions'!H81="Employee",'Banking Instructions'!H81="Individual"),IF('Banking Instructions'!BJ81="","",'Banking Instructions'!BJ81),"")</f>
        <v/>
      </c>
      <c r="BD81" s="136" t="str">
        <f>IF(OR('Banking Instructions'!H81="Non Staff Traveller",'Banking Instructions'!H81="Employee",'Banking Instructions'!H81="Individual"),IF('Banking Instructions'!BK81="","",'Banking Instructions'!BK81),"")</f>
        <v/>
      </c>
      <c r="BE81" s="152" t="str">
        <f>IF(OR('Banking Instructions'!H81="Non Staff Traveller",'Banking Instructions'!H81="Employee",'Banking Instructions'!H81="Individual"),IF('Banking Instructions'!BL81="","",'Banking Instructions'!BL81),"")</f>
        <v/>
      </c>
      <c r="BF81" s="136" t="str">
        <f>IF(OR('Banking Instructions'!H81="Non Staff Traveller",'Banking Instructions'!H81="Employee",'Banking Instructions'!H81="Individual"),IF('Banking Instructions'!BM81="","",'Banking Instructions'!BM81),"")</f>
        <v/>
      </c>
      <c r="BG81" s="136" t="str">
        <f>IF(OR('Banking Instructions'!H81="Non Staff Traveller",'Banking Instructions'!H81="Employee",'Banking Instructions'!H81="Individual"),IF('Banking Instructions'!BN81="","",'Banking Instructions'!BN81),"")</f>
        <v/>
      </c>
      <c r="BH81" s="136" t="str">
        <f>IF(OR('Banking Instructions'!H81="Non Staff Traveller",'Banking Instructions'!H81="Employee",'Banking Instructions'!H81="Individual"),IF('Banking Instructions'!BO81="","",'Banking Instructions'!BO81),"")</f>
        <v/>
      </c>
      <c r="BI81" s="136" t="str">
        <f>IF(OR('Banking Instructions'!H81="Non Staff Traveller",'Banking Instructions'!H81="Employee",'Banking Instructions'!H81="Individual"),IF('Banking Instructions'!BP81="","",'Banking Instructions'!BP81),"")</f>
        <v/>
      </c>
      <c r="BJ81" s="136" t="str">
        <f>IF(OR('Banking Instructions'!H81="Non Staff Traveller",'Banking Instructions'!H81="Employee",'Banking Instructions'!H81="Individual"),IF('Banking Instructions'!BQ81="","",'Banking Instructions'!BQ81),"")</f>
        <v/>
      </c>
      <c r="BK81" s="136" t="str">
        <f>IF(OR('Banking Instructions'!H81="Non Staff Traveller",'Banking Instructions'!H81="Employee",'Banking Instructions'!H81="Individual"),IF('Banking Instructions'!BR81="","",'Banking Instructions'!BR81),"")</f>
        <v/>
      </c>
      <c r="BL81" s="136" t="str">
        <f>IF(OR('Banking Instructions'!H81="Non Staff Traveller",'Banking Instructions'!H81="Employee",'Banking Instructions'!H81="Individual"),IF('Banking Instructions'!BS81="","",'Banking Instructions'!BS81),"")</f>
        <v/>
      </c>
      <c r="BM81" s="136" t="str">
        <f>IF(OR('Banking Instructions'!H81="Non Staff Traveller",'Banking Instructions'!H81="Employee",'Banking Instructions'!H81="Individual"),IF('Banking Instructions'!BT81="","",'Banking Instructions'!BT81),"")</f>
        <v/>
      </c>
      <c r="BN81" s="136"/>
      <c r="BO81" s="210"/>
      <c r="BP81" s="153"/>
      <c r="BQ81" s="153"/>
      <c r="BR81" s="136"/>
      <c r="BS81" s="136"/>
      <c r="BT81" s="136"/>
      <c r="BU81" s="136"/>
      <c r="BV81" s="136" t="str">
        <f t="shared" si="3"/>
        <v/>
      </c>
      <c r="BW81" s="136" t="str">
        <f t="shared" si="4"/>
        <v/>
      </c>
      <c r="BX81" s="210"/>
      <c r="BY81" s="136" t="str">
        <f>IF(OR('Banking Instructions'!H81="Non Staff Traveller",'Banking Instructions'!H81="Employee",'Banking Instructions'!H81="Individual"),IF('Banking Instructions'!CF81="","",'Banking Instructions'!CF81),"")</f>
        <v/>
      </c>
      <c r="BZ81" s="136" t="str">
        <f>IF(OR('Banking Instructions'!H81="Non Staff Traveller",'Banking Instructions'!H81="Employee",'Banking Instructions'!H81="Individual"),IF('Banking Instructions'!CG81="","",'Banking Instructions'!CG81),"")</f>
        <v/>
      </c>
      <c r="CA81" s="136"/>
    </row>
    <row r="82" spans="1:79" s="256" customFormat="1" x14ac:dyDescent="0.2">
      <c r="A82" s="317"/>
      <c r="B82" s="317"/>
      <c r="C82" s="317"/>
      <c r="D82" s="317"/>
      <c r="E82" s="317"/>
      <c r="F82" s="155"/>
      <c r="G82" s="141" t="str">
        <f>IF(OR('Banking Instructions'!H82="Non Staff Traveller",'Banking Instructions'!H82="Employee",'Banking Instructions'!H82="Individual"),'Banking Instructions'!H82,"")</f>
        <v/>
      </c>
      <c r="H82" s="141"/>
      <c r="I82" s="142" t="str">
        <f>IF(OR('Banking Instructions'!H82="Non Staff Traveller",'Banking Instructions'!H82="Employee",'Banking Instructions'!H82="Individual"),IF('Banking Instructions'!J82="","",'Banking Instructions'!J82),"")</f>
        <v/>
      </c>
      <c r="J82" s="143" t="str">
        <f>IF(OR('Banking Instructions'!H82="Non Staff Traveller",'Banking Instructions'!H82="Employee",'Banking Instructions'!H82="Individual"),IF('Banking Instructions'!K82="","",'Banking Instructions'!K82),"")</f>
        <v/>
      </c>
      <c r="K82" s="142" t="str">
        <f>IF(OR('Banking Instructions'!H82="Non Staff Traveller",'Banking Instructions'!H82="Employee",'Banking Instructions'!H82="Individual"),IF('Banking Instructions'!L82="","",'Banking Instructions'!L82),"")</f>
        <v/>
      </c>
      <c r="L82" s="143" t="str">
        <f>IF(OR('Banking Instructions'!H82="Non Staff Traveller",'Banking Instructions'!H82="Employee",'Banking Instructions'!H82="Individual"),IF('Banking Instructions'!Q82="","",'Banking Instructions'!Q82),"")</f>
        <v/>
      </c>
      <c r="M82" s="341"/>
      <c r="N82" s="145" t="str">
        <f>IF(OR('Banking Instructions'!H82="Non Staff Traveller",'Banking Instructions'!H82="Employee",'Banking Instructions'!H82="Individual"),IF('Banking Instructions'!U82="","",'Banking Instructions'!U82),"")</f>
        <v/>
      </c>
      <c r="O82" s="149"/>
      <c r="P82" s="149"/>
      <c r="Q82" s="129" t="str">
        <f>IF(OR('Banking Instructions'!H82="Non Staff Traveller",'Banking Instructions'!H82="Employee",'Banking Instructions'!H82="Individual"),IF('Banking Instructions'!X82="","",'Banking Instructions'!X82),"")</f>
        <v/>
      </c>
      <c r="R82" s="411"/>
      <c r="S82" s="411"/>
      <c r="T82" s="147" t="str">
        <f>IF(OR('Banking Instructions'!H82="Non Staff Traveller",'Banking Instructions'!H82="Employee",'Banking Instructions'!H82="Individual"),IF('Banking Instructions'!AA82="","",'Banking Instructions'!AA82),"")</f>
        <v/>
      </c>
      <c r="U82" s="147" t="str">
        <f>IF(OR('Banking Instructions'!H82="Non Staff Traveller",'Banking Instructions'!H82="Employee",'Banking Instructions'!H82="Individual"),IF('Banking Instructions'!AB82="","",'Banking Instructions'!AB82),"")</f>
        <v/>
      </c>
      <c r="V82" s="143" t="str">
        <f>IF(OR('Banking Instructions'!H82="Non Staff Traveller",'Banking Instructions'!H82="Employee",'Banking Instructions'!H82="Individual"),IF('Banking Instructions'!AC82="","",'Banking Instructions'!AC82),"")</f>
        <v/>
      </c>
      <c r="W82" s="342"/>
      <c r="X82" s="147"/>
      <c r="Y82" s="147"/>
      <c r="Z82" s="147"/>
      <c r="AA82" s="149"/>
      <c r="AB82" s="145" t="str">
        <f>IF(OR('Banking Instructions'!H82="Non Staff Traveller",'Banking Instructions'!H82="Employee",'Banking Instructions'!H82="Individual"),IF('Banking Instructions'!AI82="","",'Banking Instructions'!AI82),"")</f>
        <v/>
      </c>
      <c r="AC82" s="145" t="str">
        <f>IF(OR('Banking Instructions'!H82="Non Staff Traveller",'Banking Instructions'!H82="Employee",'Banking Instructions'!H82="Individual"),IF('Banking Instructions'!AJ82="","",'Banking Instructions'!AJ82),"")</f>
        <v/>
      </c>
      <c r="AD82" s="343" t="str">
        <f>IF(OR('Banking Instructions'!H82="Non Staff Traveller",'Banking Instructions'!H82="Employee",'Banking Instructions'!H82="Individual"),IF('Banking Instructions'!AK82="","",'Banking Instructions'!AK82),"")</f>
        <v/>
      </c>
      <c r="AE82" s="147"/>
      <c r="AF82" s="147" t="str">
        <f>IF(OR('Banking Instructions'!H82="Non Staff Traveller",'Banking Instructions'!H82="Employee",'Banking Instructions'!H82="Individual"),IF('Banking Instructions'!AM82="","",'Banking Instructions'!AM82),"")</f>
        <v/>
      </c>
      <c r="AG82" s="147" t="str">
        <f>IF(OR('Banking Instructions'!H82="Non Staff Traveller",'Banking Instructions'!H82="Employee",'Banking Instructions'!H82="Individual"),IF('Banking Instructions'!AN82="","",'Banking Instructions'!AN82),"")</f>
        <v/>
      </c>
      <c r="AH82" s="147"/>
      <c r="AI82" s="344" t="str">
        <f>IF(OR('Banking Instructions'!H82="Non Staff Traveller",'Banking Instructions'!H82="Employee",'Banking Instructions'!H82="Individual"),IF('Banking Instructions'!AP82="","",'Banking Instructions'!AP82),"")</f>
        <v/>
      </c>
      <c r="AJ82" s="150" t="str">
        <f>IF(OR('Banking Instructions'!H82="Non Staff Traveller",'Banking Instructions'!H82="Employee",'Banking Instructions'!H82="Individual"),IF('Banking Instructions'!AQ82="","",'Banking Instructions'!AQ82),"")</f>
        <v/>
      </c>
      <c r="AK82" s="151" t="str">
        <f>IF(OR('Banking Instructions'!H82="Non Staff Traveller",'Banking Instructions'!H82="Employee",'Banking Instructions'!H82="Individual"),IF('Banking Instructions'!AR82="","",'Banking Instructions'!AR82),"")</f>
        <v/>
      </c>
      <c r="AL82" s="344" t="str">
        <f>IF(OR('Banking Instructions'!H82="Non Staff Traveller",'Banking Instructions'!H82="Employee",'Banking Instructions'!H82="Individual"),IF('Banking Instructions'!AS82="","",'Banking Instructions'!AS82),"")</f>
        <v/>
      </c>
      <c r="AM82" s="152" t="str">
        <f>IF(OR('Banking Instructions'!H82="Non Staff Traveller",'Banking Instructions'!H82="Employee",'Banking Instructions'!H82="Individual"),IF('Banking Instructions'!AT82="","",'Banking Instructions'!AT82),"")</f>
        <v/>
      </c>
      <c r="AN82" s="152" t="str">
        <f>IF(OR('Banking Instructions'!H82="Non Staff Traveller",'Banking Instructions'!H82="Employee",'Banking Instructions'!H82="Individual"),IF('Banking Instructions'!AU82="","",'Banking Instructions'!AU82),"")</f>
        <v/>
      </c>
      <c r="AO82" s="136" t="str">
        <f>IF(OR('Banking Instructions'!H82="Non Staff Traveller",'Banking Instructions'!H82="Employee",'Banking Instructions'!H82="Individual"),IF('Banking Instructions'!AV82="","",'Banking Instructions'!AV82),"")</f>
        <v/>
      </c>
      <c r="AP82" s="210"/>
      <c r="AQ82" s="150" t="str">
        <f t="shared" si="5"/>
        <v/>
      </c>
      <c r="AR82" s="344"/>
      <c r="AS82" s="136" t="str">
        <f>IF(OR('Banking Instructions'!H82="Non Staff Traveller",'Banking Instructions'!H82="Employee",'Banking Instructions'!H82="Individual"),IF('Banking Instructions'!AZ82="","",'Banking Instructions'!AZ82),"")</f>
        <v/>
      </c>
      <c r="AT82" s="152" t="str">
        <f>IF(OR('Banking Instructions'!H82="Non Staff Traveller",'Banking Instructions'!H82="Employee",'Banking Instructions'!H82="Individual"),IF('Banking Instructions'!BA82="","",'Banking Instructions'!BA82),"")</f>
        <v/>
      </c>
      <c r="AU82" s="152" t="str">
        <f>IF(OR('Banking Instructions'!H82="Non Staff Traveller",'Banking Instructions'!H82="Employee",'Banking Instructions'!H82="Individual"),IF('Banking Instructions'!BB82="","",'Banking Instructions'!BB82),"")</f>
        <v/>
      </c>
      <c r="AV82" s="210"/>
      <c r="AW82" s="136" t="str">
        <f>IF(OR('Banking Instructions'!H82="Non Staff Traveller",'Banking Instructions'!H82="Employee",'Banking Instructions'!H82="Individual"),IF('Banking Instructions'!BD82="","",'Banking Instructions'!BD82),"")</f>
        <v/>
      </c>
      <c r="AX82" s="136" t="str">
        <f>IF(OR('Banking Instructions'!H82="Non Staff Traveller",'Banking Instructions'!H82="Employee",'Banking Instructions'!H82="Individual"),IF('Banking Instructions'!BE82="","",'Banking Instructions'!BE82),"")</f>
        <v/>
      </c>
      <c r="AY82" s="152" t="str">
        <f>IF(OR('Banking Instructions'!H82="Non Staff Traveller",'Banking Instructions'!H82="Employee",'Banking Instructions'!H82="Individual"),IF('Banking Instructions'!BF82="","",'Banking Instructions'!BF82),"")</f>
        <v/>
      </c>
      <c r="AZ82" s="152" t="str">
        <f>IF(OR('Banking Instructions'!H82="Non Staff Traveller",'Banking Instructions'!H82="Employee",'Banking Instructions'!H82="Individual"),IF('Banking Instructions'!BG82="","",'Banking Instructions'!BG82),"")</f>
        <v/>
      </c>
      <c r="BA82" s="152" t="str">
        <f>IF(OR('Banking Instructions'!H82="Non Staff Traveller",'Banking Instructions'!H82="Employee",'Banking Instructions'!H82="Individual"),IF('Banking Instructions'!BH82="","",'Banking Instructions'!BH82),"")</f>
        <v/>
      </c>
      <c r="BB82" s="152" t="str">
        <f>IF(OR('Banking Instructions'!H82="Non Staff Traveller",'Banking Instructions'!H82="Employee",'Banking Instructions'!H82="Individual"),IF('Banking Instructions'!BI82="","",'Banking Instructions'!BI82),"")</f>
        <v/>
      </c>
      <c r="BC82" s="152" t="str">
        <f>IF(OR('Banking Instructions'!H82="Non Staff Traveller",'Banking Instructions'!H82="Employee",'Banking Instructions'!H82="Individual"),IF('Banking Instructions'!BJ82="","",'Banking Instructions'!BJ82),"")</f>
        <v/>
      </c>
      <c r="BD82" s="136" t="str">
        <f>IF(OR('Banking Instructions'!H82="Non Staff Traveller",'Banking Instructions'!H82="Employee",'Banking Instructions'!H82="Individual"),IF('Banking Instructions'!BK82="","",'Banking Instructions'!BK82),"")</f>
        <v/>
      </c>
      <c r="BE82" s="152" t="str">
        <f>IF(OR('Banking Instructions'!H82="Non Staff Traveller",'Banking Instructions'!H82="Employee",'Banking Instructions'!H82="Individual"),IF('Banking Instructions'!BL82="","",'Banking Instructions'!BL82),"")</f>
        <v/>
      </c>
      <c r="BF82" s="136" t="str">
        <f>IF(OR('Banking Instructions'!H82="Non Staff Traveller",'Banking Instructions'!H82="Employee",'Banking Instructions'!H82="Individual"),IF('Banking Instructions'!BM82="","",'Banking Instructions'!BM82),"")</f>
        <v/>
      </c>
      <c r="BG82" s="136" t="str">
        <f>IF(OR('Banking Instructions'!H82="Non Staff Traveller",'Banking Instructions'!H82="Employee",'Banking Instructions'!H82="Individual"),IF('Banking Instructions'!BN82="","",'Banking Instructions'!BN82),"")</f>
        <v/>
      </c>
      <c r="BH82" s="136" t="str">
        <f>IF(OR('Banking Instructions'!H82="Non Staff Traveller",'Banking Instructions'!H82="Employee",'Banking Instructions'!H82="Individual"),IF('Banking Instructions'!BO82="","",'Banking Instructions'!BO82),"")</f>
        <v/>
      </c>
      <c r="BI82" s="136" t="str">
        <f>IF(OR('Banking Instructions'!H82="Non Staff Traveller",'Banking Instructions'!H82="Employee",'Banking Instructions'!H82="Individual"),IF('Banking Instructions'!BP82="","",'Banking Instructions'!BP82),"")</f>
        <v/>
      </c>
      <c r="BJ82" s="136" t="str">
        <f>IF(OR('Banking Instructions'!H82="Non Staff Traveller",'Banking Instructions'!H82="Employee",'Banking Instructions'!H82="Individual"),IF('Banking Instructions'!BQ82="","",'Banking Instructions'!BQ82),"")</f>
        <v/>
      </c>
      <c r="BK82" s="136" t="str">
        <f>IF(OR('Banking Instructions'!H82="Non Staff Traveller",'Banking Instructions'!H82="Employee",'Banking Instructions'!H82="Individual"),IF('Banking Instructions'!BR82="","",'Banking Instructions'!BR82),"")</f>
        <v/>
      </c>
      <c r="BL82" s="136" t="str">
        <f>IF(OR('Banking Instructions'!H82="Non Staff Traveller",'Banking Instructions'!H82="Employee",'Banking Instructions'!H82="Individual"),IF('Banking Instructions'!BS82="","",'Banking Instructions'!BS82),"")</f>
        <v/>
      </c>
      <c r="BM82" s="136" t="str">
        <f>IF(OR('Banking Instructions'!H82="Non Staff Traveller",'Banking Instructions'!H82="Employee",'Banking Instructions'!H82="Individual"),IF('Banking Instructions'!BT82="","",'Banking Instructions'!BT82),"")</f>
        <v/>
      </c>
      <c r="BN82" s="136"/>
      <c r="BO82" s="210"/>
      <c r="BP82" s="153"/>
      <c r="BQ82" s="153"/>
      <c r="BR82" s="136"/>
      <c r="BS82" s="136"/>
      <c r="BT82" s="136"/>
      <c r="BU82" s="136"/>
      <c r="BV82" s="136" t="str">
        <f t="shared" si="3"/>
        <v/>
      </c>
      <c r="BW82" s="136" t="str">
        <f t="shared" si="4"/>
        <v/>
      </c>
      <c r="BX82" s="210"/>
      <c r="BY82" s="136" t="str">
        <f>IF(OR('Banking Instructions'!H82="Non Staff Traveller",'Banking Instructions'!H82="Employee",'Banking Instructions'!H82="Individual"),IF('Banking Instructions'!CF82="","",'Banking Instructions'!CF82),"")</f>
        <v/>
      </c>
      <c r="BZ82" s="136" t="str">
        <f>IF(OR('Banking Instructions'!H82="Non Staff Traveller",'Banking Instructions'!H82="Employee",'Banking Instructions'!H82="Individual"),IF('Banking Instructions'!CG82="","",'Banking Instructions'!CG82),"")</f>
        <v/>
      </c>
      <c r="CA82" s="136"/>
    </row>
    <row r="83" spans="1:79" s="256" customFormat="1" x14ac:dyDescent="0.2">
      <c r="A83" s="317"/>
      <c r="B83" s="317"/>
      <c r="C83" s="317"/>
      <c r="D83" s="317"/>
      <c r="E83" s="317"/>
      <c r="F83" s="155"/>
      <c r="G83" s="141" t="str">
        <f>IF(OR('Banking Instructions'!H83="Non Staff Traveller",'Banking Instructions'!H83="Employee",'Banking Instructions'!H83="Individual"),'Banking Instructions'!H83,"")</f>
        <v/>
      </c>
      <c r="H83" s="141"/>
      <c r="I83" s="142" t="str">
        <f>IF(OR('Banking Instructions'!H83="Non Staff Traveller",'Banking Instructions'!H83="Employee",'Banking Instructions'!H83="Individual"),IF('Banking Instructions'!J83="","",'Banking Instructions'!J83),"")</f>
        <v/>
      </c>
      <c r="J83" s="143" t="str">
        <f>IF(OR('Banking Instructions'!H83="Non Staff Traveller",'Banking Instructions'!H83="Employee",'Banking Instructions'!H83="Individual"),IF('Banking Instructions'!K83="","",'Banking Instructions'!K83),"")</f>
        <v/>
      </c>
      <c r="K83" s="142" t="str">
        <f>IF(OR('Banking Instructions'!H83="Non Staff Traveller",'Banking Instructions'!H83="Employee",'Banking Instructions'!H83="Individual"),IF('Banking Instructions'!L83="","",'Banking Instructions'!L83),"")</f>
        <v/>
      </c>
      <c r="L83" s="143" t="str">
        <f>IF(OR('Banking Instructions'!H83="Non Staff Traveller",'Banking Instructions'!H83="Employee",'Banking Instructions'!H83="Individual"),IF('Banking Instructions'!Q83="","",'Banking Instructions'!Q83),"")</f>
        <v/>
      </c>
      <c r="M83" s="341"/>
      <c r="N83" s="145" t="str">
        <f>IF(OR('Banking Instructions'!H83="Non Staff Traveller",'Banking Instructions'!H83="Employee",'Banking Instructions'!H83="Individual"),IF('Banking Instructions'!U83="","",'Banking Instructions'!U83),"")</f>
        <v/>
      </c>
      <c r="O83" s="149"/>
      <c r="P83" s="149"/>
      <c r="Q83" s="129" t="str">
        <f>IF(OR('Banking Instructions'!H83="Non Staff Traveller",'Banking Instructions'!H83="Employee",'Banking Instructions'!H83="Individual"),IF('Banking Instructions'!X83="","",'Banking Instructions'!X83),"")</f>
        <v/>
      </c>
      <c r="R83" s="411"/>
      <c r="S83" s="411"/>
      <c r="T83" s="147" t="str">
        <f>IF(OR('Banking Instructions'!H83="Non Staff Traveller",'Banking Instructions'!H83="Employee",'Banking Instructions'!H83="Individual"),IF('Banking Instructions'!AA83="","",'Banking Instructions'!AA83),"")</f>
        <v/>
      </c>
      <c r="U83" s="147" t="str">
        <f>IF(OR('Banking Instructions'!H83="Non Staff Traveller",'Banking Instructions'!H83="Employee",'Banking Instructions'!H83="Individual"),IF('Banking Instructions'!AB83="","",'Banking Instructions'!AB83),"")</f>
        <v/>
      </c>
      <c r="V83" s="143" t="str">
        <f>IF(OR('Banking Instructions'!H83="Non Staff Traveller",'Banking Instructions'!H83="Employee",'Banking Instructions'!H83="Individual"),IF('Banking Instructions'!AC83="","",'Banking Instructions'!AC83),"")</f>
        <v/>
      </c>
      <c r="W83" s="342"/>
      <c r="X83" s="147"/>
      <c r="Y83" s="147"/>
      <c r="Z83" s="147"/>
      <c r="AA83" s="149"/>
      <c r="AB83" s="145" t="str">
        <f>IF(OR('Banking Instructions'!H83="Non Staff Traveller",'Banking Instructions'!H83="Employee",'Banking Instructions'!H83="Individual"),IF('Banking Instructions'!AI83="","",'Banking Instructions'!AI83),"")</f>
        <v/>
      </c>
      <c r="AC83" s="145" t="str">
        <f>IF(OR('Banking Instructions'!H83="Non Staff Traveller",'Banking Instructions'!H83="Employee",'Banking Instructions'!H83="Individual"),IF('Banking Instructions'!AJ83="","",'Banking Instructions'!AJ83),"")</f>
        <v/>
      </c>
      <c r="AD83" s="343" t="str">
        <f>IF(OR('Banking Instructions'!H83="Non Staff Traveller",'Banking Instructions'!H83="Employee",'Banking Instructions'!H83="Individual"),IF('Banking Instructions'!AK83="","",'Banking Instructions'!AK83),"")</f>
        <v/>
      </c>
      <c r="AE83" s="147"/>
      <c r="AF83" s="147" t="str">
        <f>IF(OR('Banking Instructions'!H83="Non Staff Traveller",'Banking Instructions'!H83="Employee",'Banking Instructions'!H83="Individual"),IF('Banking Instructions'!AM83="","",'Banking Instructions'!AM83),"")</f>
        <v/>
      </c>
      <c r="AG83" s="147" t="str">
        <f>IF(OR('Banking Instructions'!H83="Non Staff Traveller",'Banking Instructions'!H83="Employee",'Banking Instructions'!H83="Individual"),IF('Banking Instructions'!AN83="","",'Banking Instructions'!AN83),"")</f>
        <v/>
      </c>
      <c r="AH83" s="147"/>
      <c r="AI83" s="344" t="str">
        <f>IF(OR('Banking Instructions'!H83="Non Staff Traveller",'Banking Instructions'!H83="Employee",'Banking Instructions'!H83="Individual"),IF('Banking Instructions'!AP83="","",'Banking Instructions'!AP83),"")</f>
        <v/>
      </c>
      <c r="AJ83" s="150" t="str">
        <f>IF(OR('Banking Instructions'!H83="Non Staff Traveller",'Banking Instructions'!H83="Employee",'Banking Instructions'!H83="Individual"),IF('Banking Instructions'!AQ83="","",'Banking Instructions'!AQ83),"")</f>
        <v/>
      </c>
      <c r="AK83" s="151" t="str">
        <f>IF(OR('Banking Instructions'!H83="Non Staff Traveller",'Banking Instructions'!H83="Employee",'Banking Instructions'!H83="Individual"),IF('Banking Instructions'!AR83="","",'Banking Instructions'!AR83),"")</f>
        <v/>
      </c>
      <c r="AL83" s="344" t="str">
        <f>IF(OR('Banking Instructions'!H83="Non Staff Traveller",'Banking Instructions'!H83="Employee",'Banking Instructions'!H83="Individual"),IF('Banking Instructions'!AS83="","",'Banking Instructions'!AS83),"")</f>
        <v/>
      </c>
      <c r="AM83" s="152" t="str">
        <f>IF(OR('Banking Instructions'!H83="Non Staff Traveller",'Banking Instructions'!H83="Employee",'Banking Instructions'!H83="Individual"),IF('Banking Instructions'!AT83="","",'Banking Instructions'!AT83),"")</f>
        <v/>
      </c>
      <c r="AN83" s="152" t="str">
        <f>IF(OR('Banking Instructions'!H83="Non Staff Traveller",'Banking Instructions'!H83="Employee",'Banking Instructions'!H83="Individual"),IF('Banking Instructions'!AU83="","",'Banking Instructions'!AU83),"")</f>
        <v/>
      </c>
      <c r="AO83" s="136" t="str">
        <f>IF(OR('Banking Instructions'!H83="Non Staff Traveller",'Banking Instructions'!H83="Employee",'Banking Instructions'!H83="Individual"),IF('Banking Instructions'!AV83="","",'Banking Instructions'!AV83),"")</f>
        <v/>
      </c>
      <c r="AP83" s="210"/>
      <c r="AQ83" s="150" t="str">
        <f t="shared" si="5"/>
        <v/>
      </c>
      <c r="AR83" s="344"/>
      <c r="AS83" s="136" t="str">
        <f>IF(OR('Banking Instructions'!H83="Non Staff Traveller",'Banking Instructions'!H83="Employee",'Banking Instructions'!H83="Individual"),IF('Banking Instructions'!AZ83="","",'Banking Instructions'!AZ83),"")</f>
        <v/>
      </c>
      <c r="AT83" s="152" t="str">
        <f>IF(OR('Banking Instructions'!H83="Non Staff Traveller",'Banking Instructions'!H83="Employee",'Banking Instructions'!H83="Individual"),IF('Banking Instructions'!BA83="","",'Banking Instructions'!BA83),"")</f>
        <v/>
      </c>
      <c r="AU83" s="152" t="str">
        <f>IF(OR('Banking Instructions'!H83="Non Staff Traveller",'Banking Instructions'!H83="Employee",'Banking Instructions'!H83="Individual"),IF('Banking Instructions'!BB83="","",'Banking Instructions'!BB83),"")</f>
        <v/>
      </c>
      <c r="AV83" s="210"/>
      <c r="AW83" s="136" t="str">
        <f>IF(OR('Banking Instructions'!H83="Non Staff Traveller",'Banking Instructions'!H83="Employee",'Banking Instructions'!H83="Individual"),IF('Banking Instructions'!BD83="","",'Banking Instructions'!BD83),"")</f>
        <v/>
      </c>
      <c r="AX83" s="136" t="str">
        <f>IF(OR('Banking Instructions'!H83="Non Staff Traveller",'Banking Instructions'!H83="Employee",'Banking Instructions'!H83="Individual"),IF('Banking Instructions'!BE83="","",'Banking Instructions'!BE83),"")</f>
        <v/>
      </c>
      <c r="AY83" s="152" t="str">
        <f>IF(OR('Banking Instructions'!H83="Non Staff Traveller",'Banking Instructions'!H83="Employee",'Banking Instructions'!H83="Individual"),IF('Banking Instructions'!BF83="","",'Banking Instructions'!BF83),"")</f>
        <v/>
      </c>
      <c r="AZ83" s="152" t="str">
        <f>IF(OR('Banking Instructions'!H83="Non Staff Traveller",'Banking Instructions'!H83="Employee",'Banking Instructions'!H83="Individual"),IF('Banking Instructions'!BG83="","",'Banking Instructions'!BG83),"")</f>
        <v/>
      </c>
      <c r="BA83" s="152" t="str">
        <f>IF(OR('Banking Instructions'!H83="Non Staff Traveller",'Banking Instructions'!H83="Employee",'Banking Instructions'!H83="Individual"),IF('Banking Instructions'!BH83="","",'Banking Instructions'!BH83),"")</f>
        <v/>
      </c>
      <c r="BB83" s="152" t="str">
        <f>IF(OR('Banking Instructions'!H83="Non Staff Traveller",'Banking Instructions'!H83="Employee",'Banking Instructions'!H83="Individual"),IF('Banking Instructions'!BI83="","",'Banking Instructions'!BI83),"")</f>
        <v/>
      </c>
      <c r="BC83" s="152" t="str">
        <f>IF(OR('Banking Instructions'!H83="Non Staff Traveller",'Banking Instructions'!H83="Employee",'Banking Instructions'!H83="Individual"),IF('Banking Instructions'!BJ83="","",'Banking Instructions'!BJ83),"")</f>
        <v/>
      </c>
      <c r="BD83" s="136" t="str">
        <f>IF(OR('Banking Instructions'!H83="Non Staff Traveller",'Banking Instructions'!H83="Employee",'Banking Instructions'!H83="Individual"),IF('Banking Instructions'!BK83="","",'Banking Instructions'!BK83),"")</f>
        <v/>
      </c>
      <c r="BE83" s="152" t="str">
        <f>IF(OR('Banking Instructions'!H83="Non Staff Traveller",'Banking Instructions'!H83="Employee",'Banking Instructions'!H83="Individual"),IF('Banking Instructions'!BL83="","",'Banking Instructions'!BL83),"")</f>
        <v/>
      </c>
      <c r="BF83" s="136" t="str">
        <f>IF(OR('Banking Instructions'!H83="Non Staff Traveller",'Banking Instructions'!H83="Employee",'Banking Instructions'!H83="Individual"),IF('Banking Instructions'!BM83="","",'Banking Instructions'!BM83),"")</f>
        <v/>
      </c>
      <c r="BG83" s="136" t="str">
        <f>IF(OR('Banking Instructions'!H83="Non Staff Traveller",'Banking Instructions'!H83="Employee",'Banking Instructions'!H83="Individual"),IF('Banking Instructions'!BN83="","",'Banking Instructions'!BN83),"")</f>
        <v/>
      </c>
      <c r="BH83" s="136" t="str">
        <f>IF(OR('Banking Instructions'!H83="Non Staff Traveller",'Banking Instructions'!H83="Employee",'Banking Instructions'!H83="Individual"),IF('Banking Instructions'!BO83="","",'Banking Instructions'!BO83),"")</f>
        <v/>
      </c>
      <c r="BI83" s="136" t="str">
        <f>IF(OR('Banking Instructions'!H83="Non Staff Traveller",'Banking Instructions'!H83="Employee",'Banking Instructions'!H83="Individual"),IF('Banking Instructions'!BP83="","",'Banking Instructions'!BP83),"")</f>
        <v/>
      </c>
      <c r="BJ83" s="136" t="str">
        <f>IF(OR('Banking Instructions'!H83="Non Staff Traveller",'Banking Instructions'!H83="Employee",'Banking Instructions'!H83="Individual"),IF('Banking Instructions'!BQ83="","",'Banking Instructions'!BQ83),"")</f>
        <v/>
      </c>
      <c r="BK83" s="136" t="str">
        <f>IF(OR('Banking Instructions'!H83="Non Staff Traveller",'Banking Instructions'!H83="Employee",'Banking Instructions'!H83="Individual"),IF('Banking Instructions'!BR83="","",'Banking Instructions'!BR83),"")</f>
        <v/>
      </c>
      <c r="BL83" s="136" t="str">
        <f>IF(OR('Banking Instructions'!H83="Non Staff Traveller",'Banking Instructions'!H83="Employee",'Banking Instructions'!H83="Individual"),IF('Banking Instructions'!BS83="","",'Banking Instructions'!BS83),"")</f>
        <v/>
      </c>
      <c r="BM83" s="136" t="str">
        <f>IF(OR('Banking Instructions'!H83="Non Staff Traveller",'Banking Instructions'!H83="Employee",'Banking Instructions'!H83="Individual"),IF('Banking Instructions'!BT83="","",'Banking Instructions'!BT83),"")</f>
        <v/>
      </c>
      <c r="BN83" s="136"/>
      <c r="BO83" s="210"/>
      <c r="BP83" s="153"/>
      <c r="BQ83" s="153"/>
      <c r="BR83" s="136"/>
      <c r="BS83" s="136"/>
      <c r="BT83" s="136"/>
      <c r="BU83" s="136"/>
      <c r="BV83" s="136" t="str">
        <f t="shared" si="3"/>
        <v/>
      </c>
      <c r="BW83" s="136" t="str">
        <f t="shared" si="4"/>
        <v/>
      </c>
      <c r="BX83" s="210"/>
      <c r="BY83" s="136" t="str">
        <f>IF(OR('Banking Instructions'!H83="Non Staff Traveller",'Banking Instructions'!H83="Employee",'Banking Instructions'!H83="Individual"),IF('Banking Instructions'!CF83="","",'Banking Instructions'!CF83),"")</f>
        <v/>
      </c>
      <c r="BZ83" s="136" t="str">
        <f>IF(OR('Banking Instructions'!H83="Non Staff Traveller",'Banking Instructions'!H83="Employee",'Banking Instructions'!H83="Individual"),IF('Banking Instructions'!CG83="","",'Banking Instructions'!CG83),"")</f>
        <v/>
      </c>
      <c r="CA83" s="136"/>
    </row>
    <row r="84" spans="1:79" s="256" customFormat="1" x14ac:dyDescent="0.2">
      <c r="A84" s="317"/>
      <c r="B84" s="317"/>
      <c r="C84" s="317"/>
      <c r="D84" s="317"/>
      <c r="E84" s="317"/>
      <c r="F84" s="155"/>
      <c r="G84" s="141" t="str">
        <f>IF(OR('Banking Instructions'!H84="Non Staff Traveller",'Banking Instructions'!H84="Employee",'Banking Instructions'!H84="Individual"),'Banking Instructions'!H84,"")</f>
        <v/>
      </c>
      <c r="H84" s="141"/>
      <c r="I84" s="142" t="str">
        <f>IF(OR('Banking Instructions'!H84="Non Staff Traveller",'Banking Instructions'!H84="Employee",'Banking Instructions'!H84="Individual"),IF('Banking Instructions'!J84="","",'Banking Instructions'!J84),"")</f>
        <v/>
      </c>
      <c r="J84" s="143" t="str">
        <f>IF(OR('Banking Instructions'!H84="Non Staff Traveller",'Banking Instructions'!H84="Employee",'Banking Instructions'!H84="Individual"),IF('Banking Instructions'!K84="","",'Banking Instructions'!K84),"")</f>
        <v/>
      </c>
      <c r="K84" s="142" t="str">
        <f>IF(OR('Banking Instructions'!H84="Non Staff Traveller",'Banking Instructions'!H84="Employee",'Banking Instructions'!H84="Individual"),IF('Banking Instructions'!L84="","",'Banking Instructions'!L84),"")</f>
        <v/>
      </c>
      <c r="L84" s="143" t="str">
        <f>IF(OR('Banking Instructions'!H84="Non Staff Traveller",'Banking Instructions'!H84="Employee",'Banking Instructions'!H84="Individual"),IF('Banking Instructions'!Q84="","",'Banking Instructions'!Q84),"")</f>
        <v/>
      </c>
      <c r="M84" s="341"/>
      <c r="N84" s="145" t="str">
        <f>IF(OR('Banking Instructions'!H84="Non Staff Traveller",'Banking Instructions'!H84="Employee",'Banking Instructions'!H84="Individual"),IF('Banking Instructions'!U84="","",'Banking Instructions'!U84),"")</f>
        <v/>
      </c>
      <c r="O84" s="149"/>
      <c r="P84" s="149"/>
      <c r="Q84" s="129" t="str">
        <f>IF(OR('Banking Instructions'!H84="Non Staff Traveller",'Banking Instructions'!H84="Employee",'Banking Instructions'!H84="Individual"),IF('Banking Instructions'!X84="","",'Banking Instructions'!X84),"")</f>
        <v/>
      </c>
      <c r="R84" s="411"/>
      <c r="S84" s="411"/>
      <c r="T84" s="147" t="str">
        <f>IF(OR('Banking Instructions'!H84="Non Staff Traveller",'Banking Instructions'!H84="Employee",'Banking Instructions'!H84="Individual"),IF('Banking Instructions'!AA84="","",'Banking Instructions'!AA84),"")</f>
        <v/>
      </c>
      <c r="U84" s="147" t="str">
        <f>IF(OR('Banking Instructions'!H84="Non Staff Traveller",'Banking Instructions'!H84="Employee",'Banking Instructions'!H84="Individual"),IF('Banking Instructions'!AB84="","",'Banking Instructions'!AB84),"")</f>
        <v/>
      </c>
      <c r="V84" s="143" t="str">
        <f>IF(OR('Banking Instructions'!H84="Non Staff Traveller",'Banking Instructions'!H84="Employee",'Banking Instructions'!H84="Individual"),IF('Banking Instructions'!AC84="","",'Banking Instructions'!AC84),"")</f>
        <v/>
      </c>
      <c r="W84" s="342"/>
      <c r="X84" s="147"/>
      <c r="Y84" s="147"/>
      <c r="Z84" s="147"/>
      <c r="AA84" s="149"/>
      <c r="AB84" s="145" t="str">
        <f>IF(OR('Banking Instructions'!H84="Non Staff Traveller",'Banking Instructions'!H84="Employee",'Banking Instructions'!H84="Individual"),IF('Banking Instructions'!AI84="","",'Banking Instructions'!AI84),"")</f>
        <v/>
      </c>
      <c r="AC84" s="145" t="str">
        <f>IF(OR('Banking Instructions'!H84="Non Staff Traveller",'Banking Instructions'!H84="Employee",'Banking Instructions'!H84="Individual"),IF('Banking Instructions'!AJ84="","",'Banking Instructions'!AJ84),"")</f>
        <v/>
      </c>
      <c r="AD84" s="343" t="str">
        <f>IF(OR('Banking Instructions'!H84="Non Staff Traveller",'Banking Instructions'!H84="Employee",'Banking Instructions'!H84="Individual"),IF('Banking Instructions'!AK84="","",'Banking Instructions'!AK84),"")</f>
        <v/>
      </c>
      <c r="AE84" s="147"/>
      <c r="AF84" s="147" t="str">
        <f>IF(OR('Banking Instructions'!H84="Non Staff Traveller",'Banking Instructions'!H84="Employee",'Banking Instructions'!H84="Individual"),IF('Banking Instructions'!AM84="","",'Banking Instructions'!AM84),"")</f>
        <v/>
      </c>
      <c r="AG84" s="147" t="str">
        <f>IF(OR('Banking Instructions'!H84="Non Staff Traveller",'Banking Instructions'!H84="Employee",'Banking Instructions'!H84="Individual"),IF('Banking Instructions'!AN84="","",'Banking Instructions'!AN84),"")</f>
        <v/>
      </c>
      <c r="AH84" s="147"/>
      <c r="AI84" s="344" t="str">
        <f>IF(OR('Banking Instructions'!H84="Non Staff Traveller",'Banking Instructions'!H84="Employee",'Banking Instructions'!H84="Individual"),IF('Banking Instructions'!AP84="","",'Banking Instructions'!AP84),"")</f>
        <v/>
      </c>
      <c r="AJ84" s="150" t="str">
        <f>IF(OR('Banking Instructions'!H84="Non Staff Traveller",'Banking Instructions'!H84="Employee",'Banking Instructions'!H84="Individual"),IF('Banking Instructions'!AQ84="","",'Banking Instructions'!AQ84),"")</f>
        <v/>
      </c>
      <c r="AK84" s="151" t="str">
        <f>IF(OR('Banking Instructions'!H84="Non Staff Traveller",'Banking Instructions'!H84="Employee",'Banking Instructions'!H84="Individual"),IF('Banking Instructions'!AR84="","",'Banking Instructions'!AR84),"")</f>
        <v/>
      </c>
      <c r="AL84" s="344" t="str">
        <f>IF(OR('Banking Instructions'!H84="Non Staff Traveller",'Banking Instructions'!H84="Employee",'Banking Instructions'!H84="Individual"),IF('Banking Instructions'!AS84="","",'Banking Instructions'!AS84),"")</f>
        <v/>
      </c>
      <c r="AM84" s="152" t="str">
        <f>IF(OR('Banking Instructions'!H84="Non Staff Traveller",'Banking Instructions'!H84="Employee",'Banking Instructions'!H84="Individual"),IF('Banking Instructions'!AT84="","",'Banking Instructions'!AT84),"")</f>
        <v/>
      </c>
      <c r="AN84" s="152" t="str">
        <f>IF(OR('Banking Instructions'!H84="Non Staff Traveller",'Banking Instructions'!H84="Employee",'Banking Instructions'!H84="Individual"),IF('Banking Instructions'!AU84="","",'Banking Instructions'!AU84),"")</f>
        <v/>
      </c>
      <c r="AO84" s="136" t="str">
        <f>IF(OR('Banking Instructions'!H84="Non Staff Traveller",'Banking Instructions'!H84="Employee",'Banking Instructions'!H84="Individual"),IF('Banking Instructions'!AV84="","",'Banking Instructions'!AV84),"")</f>
        <v/>
      </c>
      <c r="AP84" s="210"/>
      <c r="AQ84" s="150" t="str">
        <f t="shared" si="5"/>
        <v/>
      </c>
      <c r="AR84" s="344"/>
      <c r="AS84" s="136" t="str">
        <f>IF(OR('Banking Instructions'!H84="Non Staff Traveller",'Banking Instructions'!H84="Employee",'Banking Instructions'!H84="Individual"),IF('Banking Instructions'!AZ84="","",'Banking Instructions'!AZ84),"")</f>
        <v/>
      </c>
      <c r="AT84" s="152" t="str">
        <f>IF(OR('Banking Instructions'!H84="Non Staff Traveller",'Banking Instructions'!H84="Employee",'Banking Instructions'!H84="Individual"),IF('Banking Instructions'!BA84="","",'Banking Instructions'!BA84),"")</f>
        <v/>
      </c>
      <c r="AU84" s="152" t="str">
        <f>IF(OR('Banking Instructions'!H84="Non Staff Traveller",'Banking Instructions'!H84="Employee",'Banking Instructions'!H84="Individual"),IF('Banking Instructions'!BB84="","",'Banking Instructions'!BB84),"")</f>
        <v/>
      </c>
      <c r="AV84" s="210"/>
      <c r="AW84" s="136" t="str">
        <f>IF(OR('Banking Instructions'!H84="Non Staff Traveller",'Banking Instructions'!H84="Employee",'Banking Instructions'!H84="Individual"),IF('Banking Instructions'!BD84="","",'Banking Instructions'!BD84),"")</f>
        <v/>
      </c>
      <c r="AX84" s="136" t="str">
        <f>IF(OR('Banking Instructions'!H84="Non Staff Traveller",'Banking Instructions'!H84="Employee",'Banking Instructions'!H84="Individual"),IF('Banking Instructions'!BE84="","",'Banking Instructions'!BE84),"")</f>
        <v/>
      </c>
      <c r="AY84" s="152" t="str">
        <f>IF(OR('Banking Instructions'!H84="Non Staff Traveller",'Banking Instructions'!H84="Employee",'Banking Instructions'!H84="Individual"),IF('Banking Instructions'!BF84="","",'Banking Instructions'!BF84),"")</f>
        <v/>
      </c>
      <c r="AZ84" s="152" t="str">
        <f>IF(OR('Banking Instructions'!H84="Non Staff Traveller",'Banking Instructions'!H84="Employee",'Banking Instructions'!H84="Individual"),IF('Banking Instructions'!BG84="","",'Banking Instructions'!BG84),"")</f>
        <v/>
      </c>
      <c r="BA84" s="152" t="str">
        <f>IF(OR('Banking Instructions'!H84="Non Staff Traveller",'Banking Instructions'!H84="Employee",'Banking Instructions'!H84="Individual"),IF('Banking Instructions'!BH84="","",'Banking Instructions'!BH84),"")</f>
        <v/>
      </c>
      <c r="BB84" s="152" t="str">
        <f>IF(OR('Banking Instructions'!H84="Non Staff Traveller",'Banking Instructions'!H84="Employee",'Banking Instructions'!H84="Individual"),IF('Banking Instructions'!BI84="","",'Banking Instructions'!BI84),"")</f>
        <v/>
      </c>
      <c r="BC84" s="152" t="str">
        <f>IF(OR('Banking Instructions'!H84="Non Staff Traveller",'Banking Instructions'!H84="Employee",'Banking Instructions'!H84="Individual"),IF('Banking Instructions'!BJ84="","",'Banking Instructions'!BJ84),"")</f>
        <v/>
      </c>
      <c r="BD84" s="136" t="str">
        <f>IF(OR('Banking Instructions'!H84="Non Staff Traveller",'Banking Instructions'!H84="Employee",'Banking Instructions'!H84="Individual"),IF('Banking Instructions'!BK84="","",'Banking Instructions'!BK84),"")</f>
        <v/>
      </c>
      <c r="BE84" s="152" t="str">
        <f>IF(OR('Banking Instructions'!H84="Non Staff Traveller",'Banking Instructions'!H84="Employee",'Banking Instructions'!H84="Individual"),IF('Banking Instructions'!BL84="","",'Banking Instructions'!BL84),"")</f>
        <v/>
      </c>
      <c r="BF84" s="136" t="str">
        <f>IF(OR('Banking Instructions'!H84="Non Staff Traveller",'Banking Instructions'!H84="Employee",'Banking Instructions'!H84="Individual"),IF('Banking Instructions'!BM84="","",'Banking Instructions'!BM84),"")</f>
        <v/>
      </c>
      <c r="BG84" s="136" t="str">
        <f>IF(OR('Banking Instructions'!H84="Non Staff Traveller",'Banking Instructions'!H84="Employee",'Banking Instructions'!H84="Individual"),IF('Banking Instructions'!BN84="","",'Banking Instructions'!BN84),"")</f>
        <v/>
      </c>
      <c r="BH84" s="136" t="str">
        <f>IF(OR('Banking Instructions'!H84="Non Staff Traveller",'Banking Instructions'!H84="Employee",'Banking Instructions'!H84="Individual"),IF('Banking Instructions'!BO84="","",'Banking Instructions'!BO84),"")</f>
        <v/>
      </c>
      <c r="BI84" s="136" t="str">
        <f>IF(OR('Banking Instructions'!H84="Non Staff Traveller",'Banking Instructions'!H84="Employee",'Banking Instructions'!H84="Individual"),IF('Banking Instructions'!BP84="","",'Banking Instructions'!BP84),"")</f>
        <v/>
      </c>
      <c r="BJ84" s="136" t="str">
        <f>IF(OR('Banking Instructions'!H84="Non Staff Traveller",'Banking Instructions'!H84="Employee",'Banking Instructions'!H84="Individual"),IF('Banking Instructions'!BQ84="","",'Banking Instructions'!BQ84),"")</f>
        <v/>
      </c>
      <c r="BK84" s="136" t="str">
        <f>IF(OR('Banking Instructions'!H84="Non Staff Traveller",'Banking Instructions'!H84="Employee",'Banking Instructions'!H84="Individual"),IF('Banking Instructions'!BR84="","",'Banking Instructions'!BR84),"")</f>
        <v/>
      </c>
      <c r="BL84" s="136" t="str">
        <f>IF(OR('Banking Instructions'!H84="Non Staff Traveller",'Banking Instructions'!H84="Employee",'Banking Instructions'!H84="Individual"),IF('Banking Instructions'!BS84="","",'Banking Instructions'!BS84),"")</f>
        <v/>
      </c>
      <c r="BM84" s="136" t="str">
        <f>IF(OR('Banking Instructions'!H84="Non Staff Traveller",'Banking Instructions'!H84="Employee",'Banking Instructions'!H84="Individual"),IF('Banking Instructions'!BT84="","",'Banking Instructions'!BT84),"")</f>
        <v/>
      </c>
      <c r="BN84" s="136"/>
      <c r="BO84" s="210"/>
      <c r="BP84" s="153"/>
      <c r="BQ84" s="153"/>
      <c r="BR84" s="136"/>
      <c r="BS84" s="136"/>
      <c r="BT84" s="136"/>
      <c r="BU84" s="136"/>
      <c r="BV84" s="136" t="str">
        <f t="shared" si="3"/>
        <v/>
      </c>
      <c r="BW84" s="136" t="str">
        <f t="shared" si="4"/>
        <v/>
      </c>
      <c r="BX84" s="210"/>
      <c r="BY84" s="136" t="str">
        <f>IF(OR('Banking Instructions'!H84="Non Staff Traveller",'Banking Instructions'!H84="Employee",'Banking Instructions'!H84="Individual"),IF('Banking Instructions'!CF84="","",'Banking Instructions'!CF84),"")</f>
        <v/>
      </c>
      <c r="BZ84" s="136" t="str">
        <f>IF(OR('Banking Instructions'!H84="Non Staff Traveller",'Banking Instructions'!H84="Employee",'Banking Instructions'!H84="Individual"),IF('Banking Instructions'!CG84="","",'Banking Instructions'!CG84),"")</f>
        <v/>
      </c>
      <c r="CA84" s="136"/>
    </row>
    <row r="85" spans="1:79" s="256" customFormat="1" x14ac:dyDescent="0.2">
      <c r="A85" s="317"/>
      <c r="B85" s="317"/>
      <c r="C85" s="317"/>
      <c r="D85" s="317"/>
      <c r="E85" s="317"/>
      <c r="F85" s="155"/>
      <c r="G85" s="141" t="str">
        <f>IF(OR('Banking Instructions'!H85="Non Staff Traveller",'Banking Instructions'!H85="Employee",'Banking Instructions'!H85="Individual"),'Banking Instructions'!H85,"")</f>
        <v/>
      </c>
      <c r="H85" s="141"/>
      <c r="I85" s="142" t="str">
        <f>IF(OR('Banking Instructions'!H85="Non Staff Traveller",'Banking Instructions'!H85="Employee",'Banking Instructions'!H85="Individual"),IF('Banking Instructions'!J85="","",'Banking Instructions'!J85),"")</f>
        <v/>
      </c>
      <c r="J85" s="143" t="str">
        <f>IF(OR('Banking Instructions'!H85="Non Staff Traveller",'Banking Instructions'!H85="Employee",'Banking Instructions'!H85="Individual"),IF('Banking Instructions'!K85="","",'Banking Instructions'!K85),"")</f>
        <v/>
      </c>
      <c r="K85" s="142" t="str">
        <f>IF(OR('Banking Instructions'!H85="Non Staff Traveller",'Banking Instructions'!H85="Employee",'Banking Instructions'!H85="Individual"),IF('Banking Instructions'!L85="","",'Banking Instructions'!L85),"")</f>
        <v/>
      </c>
      <c r="L85" s="143" t="str">
        <f>IF(OR('Banking Instructions'!H85="Non Staff Traveller",'Banking Instructions'!H85="Employee",'Banking Instructions'!H85="Individual"),IF('Banking Instructions'!Q85="","",'Banking Instructions'!Q85),"")</f>
        <v/>
      </c>
      <c r="M85" s="341"/>
      <c r="N85" s="145" t="str">
        <f>IF(OR('Banking Instructions'!H85="Non Staff Traveller",'Banking Instructions'!H85="Employee",'Banking Instructions'!H85="Individual"),IF('Banking Instructions'!U85="","",'Banking Instructions'!U85),"")</f>
        <v/>
      </c>
      <c r="O85" s="149"/>
      <c r="P85" s="149"/>
      <c r="Q85" s="129" t="str">
        <f>IF(OR('Banking Instructions'!H85="Non Staff Traveller",'Banking Instructions'!H85="Employee",'Banking Instructions'!H85="Individual"),IF('Banking Instructions'!X85="","",'Banking Instructions'!X85),"")</f>
        <v/>
      </c>
      <c r="R85" s="411"/>
      <c r="S85" s="411"/>
      <c r="T85" s="147" t="str">
        <f>IF(OR('Banking Instructions'!H85="Non Staff Traveller",'Banking Instructions'!H85="Employee",'Banking Instructions'!H85="Individual"),IF('Banking Instructions'!AA85="","",'Banking Instructions'!AA85),"")</f>
        <v/>
      </c>
      <c r="U85" s="147" t="str">
        <f>IF(OR('Banking Instructions'!H85="Non Staff Traveller",'Banking Instructions'!H85="Employee",'Banking Instructions'!H85="Individual"),IF('Banking Instructions'!AB85="","",'Banking Instructions'!AB85),"")</f>
        <v/>
      </c>
      <c r="V85" s="143" t="str">
        <f>IF(OR('Banking Instructions'!H85="Non Staff Traveller",'Banking Instructions'!H85="Employee",'Banking Instructions'!H85="Individual"),IF('Banking Instructions'!AC85="","",'Banking Instructions'!AC85),"")</f>
        <v/>
      </c>
      <c r="W85" s="342"/>
      <c r="X85" s="147"/>
      <c r="Y85" s="147"/>
      <c r="Z85" s="147"/>
      <c r="AA85" s="149"/>
      <c r="AB85" s="145" t="str">
        <f>IF(OR('Banking Instructions'!H85="Non Staff Traveller",'Banking Instructions'!H85="Employee",'Banking Instructions'!H85="Individual"),IF('Banking Instructions'!AI85="","",'Banking Instructions'!AI85),"")</f>
        <v/>
      </c>
      <c r="AC85" s="145" t="str">
        <f>IF(OR('Banking Instructions'!H85="Non Staff Traveller",'Banking Instructions'!H85="Employee",'Banking Instructions'!H85="Individual"),IF('Banking Instructions'!AJ85="","",'Banking Instructions'!AJ85),"")</f>
        <v/>
      </c>
      <c r="AD85" s="343" t="str">
        <f>IF(OR('Banking Instructions'!H85="Non Staff Traveller",'Banking Instructions'!H85="Employee",'Banking Instructions'!H85="Individual"),IF('Banking Instructions'!AK85="","",'Banking Instructions'!AK85),"")</f>
        <v/>
      </c>
      <c r="AE85" s="147"/>
      <c r="AF85" s="147" t="str">
        <f>IF(OR('Banking Instructions'!H85="Non Staff Traveller",'Banking Instructions'!H85="Employee",'Banking Instructions'!H85="Individual"),IF('Banking Instructions'!AM85="","",'Banking Instructions'!AM85),"")</f>
        <v/>
      </c>
      <c r="AG85" s="147" t="str">
        <f>IF(OR('Banking Instructions'!H85="Non Staff Traveller",'Banking Instructions'!H85="Employee",'Banking Instructions'!H85="Individual"),IF('Banking Instructions'!AN85="","",'Banking Instructions'!AN85),"")</f>
        <v/>
      </c>
      <c r="AH85" s="147"/>
      <c r="AI85" s="344" t="str">
        <f>IF(OR('Banking Instructions'!H85="Non Staff Traveller",'Banking Instructions'!H85="Employee",'Banking Instructions'!H85="Individual"),IF('Banking Instructions'!AP85="","",'Banking Instructions'!AP85),"")</f>
        <v/>
      </c>
      <c r="AJ85" s="150" t="str">
        <f>IF(OR('Banking Instructions'!H85="Non Staff Traveller",'Banking Instructions'!H85="Employee",'Banking Instructions'!H85="Individual"),IF('Banking Instructions'!AQ85="","",'Banking Instructions'!AQ85),"")</f>
        <v/>
      </c>
      <c r="AK85" s="151" t="str">
        <f>IF(OR('Banking Instructions'!H85="Non Staff Traveller",'Banking Instructions'!H85="Employee",'Banking Instructions'!H85="Individual"),IF('Banking Instructions'!AR85="","",'Banking Instructions'!AR85),"")</f>
        <v/>
      </c>
      <c r="AL85" s="344" t="str">
        <f>IF(OR('Banking Instructions'!H85="Non Staff Traveller",'Banking Instructions'!H85="Employee",'Banking Instructions'!H85="Individual"),IF('Banking Instructions'!AS85="","",'Banking Instructions'!AS85),"")</f>
        <v/>
      </c>
      <c r="AM85" s="152" t="str">
        <f>IF(OR('Banking Instructions'!H85="Non Staff Traveller",'Banking Instructions'!H85="Employee",'Banking Instructions'!H85="Individual"),IF('Banking Instructions'!AT85="","",'Banking Instructions'!AT85),"")</f>
        <v/>
      </c>
      <c r="AN85" s="152" t="str">
        <f>IF(OR('Banking Instructions'!H85="Non Staff Traveller",'Banking Instructions'!H85="Employee",'Banking Instructions'!H85="Individual"),IF('Banking Instructions'!AU85="","",'Banking Instructions'!AU85),"")</f>
        <v/>
      </c>
      <c r="AO85" s="136" t="str">
        <f>IF(OR('Banking Instructions'!H85="Non Staff Traveller",'Banking Instructions'!H85="Employee",'Banking Instructions'!H85="Individual"),IF('Banking Instructions'!AV85="","",'Banking Instructions'!AV85),"")</f>
        <v/>
      </c>
      <c r="AP85" s="210"/>
      <c r="AQ85" s="150" t="str">
        <f t="shared" si="5"/>
        <v/>
      </c>
      <c r="AR85" s="344"/>
      <c r="AS85" s="136" t="str">
        <f>IF(OR('Banking Instructions'!H85="Non Staff Traveller",'Banking Instructions'!H85="Employee",'Banking Instructions'!H85="Individual"),IF('Banking Instructions'!AZ85="","",'Banking Instructions'!AZ85),"")</f>
        <v/>
      </c>
      <c r="AT85" s="152" t="str">
        <f>IF(OR('Banking Instructions'!H85="Non Staff Traveller",'Banking Instructions'!H85="Employee",'Banking Instructions'!H85="Individual"),IF('Banking Instructions'!BA85="","",'Banking Instructions'!BA85),"")</f>
        <v/>
      </c>
      <c r="AU85" s="152" t="str">
        <f>IF(OR('Banking Instructions'!H85="Non Staff Traveller",'Banking Instructions'!H85="Employee",'Banking Instructions'!H85="Individual"),IF('Banking Instructions'!BB85="","",'Banking Instructions'!BB85),"")</f>
        <v/>
      </c>
      <c r="AV85" s="210"/>
      <c r="AW85" s="136" t="str">
        <f>IF(OR('Banking Instructions'!H85="Non Staff Traveller",'Banking Instructions'!H85="Employee",'Banking Instructions'!H85="Individual"),IF('Banking Instructions'!BD85="","",'Banking Instructions'!BD85),"")</f>
        <v/>
      </c>
      <c r="AX85" s="136" t="str">
        <f>IF(OR('Banking Instructions'!H85="Non Staff Traveller",'Banking Instructions'!H85="Employee",'Banking Instructions'!H85="Individual"),IF('Banking Instructions'!BE85="","",'Banking Instructions'!BE85),"")</f>
        <v/>
      </c>
      <c r="AY85" s="152" t="str">
        <f>IF(OR('Banking Instructions'!H85="Non Staff Traveller",'Banking Instructions'!H85="Employee",'Banking Instructions'!H85="Individual"),IF('Banking Instructions'!BF85="","",'Banking Instructions'!BF85),"")</f>
        <v/>
      </c>
      <c r="AZ85" s="152" t="str">
        <f>IF(OR('Banking Instructions'!H85="Non Staff Traveller",'Banking Instructions'!H85="Employee",'Banking Instructions'!H85="Individual"),IF('Banking Instructions'!BG85="","",'Banking Instructions'!BG85),"")</f>
        <v/>
      </c>
      <c r="BA85" s="152" t="str">
        <f>IF(OR('Banking Instructions'!H85="Non Staff Traveller",'Banking Instructions'!H85="Employee",'Banking Instructions'!H85="Individual"),IF('Banking Instructions'!BH85="","",'Banking Instructions'!BH85),"")</f>
        <v/>
      </c>
      <c r="BB85" s="152" t="str">
        <f>IF(OR('Banking Instructions'!H85="Non Staff Traveller",'Banking Instructions'!H85="Employee",'Banking Instructions'!H85="Individual"),IF('Banking Instructions'!BI85="","",'Banking Instructions'!BI85),"")</f>
        <v/>
      </c>
      <c r="BC85" s="152" t="str">
        <f>IF(OR('Banking Instructions'!H85="Non Staff Traveller",'Banking Instructions'!H85="Employee",'Banking Instructions'!H85="Individual"),IF('Banking Instructions'!BJ85="","",'Banking Instructions'!BJ85),"")</f>
        <v/>
      </c>
      <c r="BD85" s="136" t="str">
        <f>IF(OR('Banking Instructions'!H85="Non Staff Traveller",'Banking Instructions'!H85="Employee",'Banking Instructions'!H85="Individual"),IF('Banking Instructions'!BK85="","",'Banking Instructions'!BK85),"")</f>
        <v/>
      </c>
      <c r="BE85" s="152" t="str">
        <f>IF(OR('Banking Instructions'!H85="Non Staff Traveller",'Banking Instructions'!H85="Employee",'Banking Instructions'!H85="Individual"),IF('Banking Instructions'!BL85="","",'Banking Instructions'!BL85),"")</f>
        <v/>
      </c>
      <c r="BF85" s="136" t="str">
        <f>IF(OR('Banking Instructions'!H85="Non Staff Traveller",'Banking Instructions'!H85="Employee",'Banking Instructions'!H85="Individual"),IF('Banking Instructions'!BM85="","",'Banking Instructions'!BM85),"")</f>
        <v/>
      </c>
      <c r="BG85" s="136" t="str">
        <f>IF(OR('Banking Instructions'!H85="Non Staff Traveller",'Banking Instructions'!H85="Employee",'Banking Instructions'!H85="Individual"),IF('Banking Instructions'!BN85="","",'Banking Instructions'!BN85),"")</f>
        <v/>
      </c>
      <c r="BH85" s="136" t="str">
        <f>IF(OR('Banking Instructions'!H85="Non Staff Traveller",'Banking Instructions'!H85="Employee",'Banking Instructions'!H85="Individual"),IF('Banking Instructions'!BO85="","",'Banking Instructions'!BO85),"")</f>
        <v/>
      </c>
      <c r="BI85" s="136" t="str">
        <f>IF(OR('Banking Instructions'!H85="Non Staff Traveller",'Banking Instructions'!H85="Employee",'Banking Instructions'!H85="Individual"),IF('Banking Instructions'!BP85="","",'Banking Instructions'!BP85),"")</f>
        <v/>
      </c>
      <c r="BJ85" s="136" t="str">
        <f>IF(OR('Banking Instructions'!H85="Non Staff Traveller",'Banking Instructions'!H85="Employee",'Banking Instructions'!H85="Individual"),IF('Banking Instructions'!BQ85="","",'Banking Instructions'!BQ85),"")</f>
        <v/>
      </c>
      <c r="BK85" s="136" t="str">
        <f>IF(OR('Banking Instructions'!H85="Non Staff Traveller",'Banking Instructions'!H85="Employee",'Banking Instructions'!H85="Individual"),IF('Banking Instructions'!BR85="","",'Banking Instructions'!BR85),"")</f>
        <v/>
      </c>
      <c r="BL85" s="136" t="str">
        <f>IF(OR('Banking Instructions'!H85="Non Staff Traveller",'Banking Instructions'!H85="Employee",'Banking Instructions'!H85="Individual"),IF('Banking Instructions'!BS85="","",'Banking Instructions'!BS85),"")</f>
        <v/>
      </c>
      <c r="BM85" s="136" t="str">
        <f>IF(OR('Banking Instructions'!H85="Non Staff Traveller",'Banking Instructions'!H85="Employee",'Banking Instructions'!H85="Individual"),IF('Banking Instructions'!BT85="","",'Banking Instructions'!BT85),"")</f>
        <v/>
      </c>
      <c r="BN85" s="136"/>
      <c r="BO85" s="210"/>
      <c r="BP85" s="153"/>
      <c r="BQ85" s="153"/>
      <c r="BR85" s="136"/>
      <c r="BS85" s="136"/>
      <c r="BT85" s="136"/>
      <c r="BU85" s="136"/>
      <c r="BV85" s="136" t="str">
        <f t="shared" si="3"/>
        <v/>
      </c>
      <c r="BW85" s="136" t="str">
        <f t="shared" si="4"/>
        <v/>
      </c>
      <c r="BX85" s="210"/>
      <c r="BY85" s="136" t="str">
        <f>IF(OR('Banking Instructions'!H85="Non Staff Traveller",'Banking Instructions'!H85="Employee",'Banking Instructions'!H85="Individual"),IF('Banking Instructions'!CF85="","",'Banking Instructions'!CF85),"")</f>
        <v/>
      </c>
      <c r="BZ85" s="136" t="str">
        <f>IF(OR('Banking Instructions'!H85="Non Staff Traveller",'Banking Instructions'!H85="Employee",'Banking Instructions'!H85="Individual"),IF('Banking Instructions'!CG85="","",'Banking Instructions'!CG85),"")</f>
        <v/>
      </c>
      <c r="CA85" s="136"/>
    </row>
    <row r="86" spans="1:79" s="256" customFormat="1" x14ac:dyDescent="0.2">
      <c r="A86" s="317"/>
      <c r="B86" s="317"/>
      <c r="C86" s="317"/>
      <c r="D86" s="317"/>
      <c r="E86" s="317"/>
      <c r="F86" s="155"/>
      <c r="G86" s="141" t="str">
        <f>IF(OR('Banking Instructions'!H86="Non Staff Traveller",'Banking Instructions'!H86="Employee",'Banking Instructions'!H86="Individual"),'Banking Instructions'!H86,"")</f>
        <v/>
      </c>
      <c r="H86" s="141"/>
      <c r="I86" s="142" t="str">
        <f>IF(OR('Banking Instructions'!H86="Non Staff Traveller",'Banking Instructions'!H86="Employee",'Banking Instructions'!H86="Individual"),IF('Banking Instructions'!J86="","",'Banking Instructions'!J86),"")</f>
        <v/>
      </c>
      <c r="J86" s="143" t="str">
        <f>IF(OR('Banking Instructions'!H86="Non Staff Traveller",'Banking Instructions'!H86="Employee",'Banking Instructions'!H86="Individual"),IF('Banking Instructions'!K86="","",'Banking Instructions'!K86),"")</f>
        <v/>
      </c>
      <c r="K86" s="142" t="str">
        <f>IF(OR('Banking Instructions'!H86="Non Staff Traveller",'Banking Instructions'!H86="Employee",'Banking Instructions'!H86="Individual"),IF('Banking Instructions'!L86="","",'Banking Instructions'!L86),"")</f>
        <v/>
      </c>
      <c r="L86" s="143" t="str">
        <f>IF(OR('Banking Instructions'!H86="Non Staff Traveller",'Banking Instructions'!H86="Employee",'Banking Instructions'!H86="Individual"),IF('Banking Instructions'!Q86="","",'Banking Instructions'!Q86),"")</f>
        <v/>
      </c>
      <c r="M86" s="341"/>
      <c r="N86" s="145" t="str">
        <f>IF(OR('Banking Instructions'!H86="Non Staff Traveller",'Banking Instructions'!H86="Employee",'Banking Instructions'!H86="Individual"),IF('Banking Instructions'!U86="","",'Banking Instructions'!U86),"")</f>
        <v/>
      </c>
      <c r="O86" s="149"/>
      <c r="P86" s="149"/>
      <c r="Q86" s="129" t="str">
        <f>IF(OR('Banking Instructions'!H86="Non Staff Traveller",'Banking Instructions'!H86="Employee",'Banking Instructions'!H86="Individual"),IF('Banking Instructions'!X86="","",'Banking Instructions'!X86),"")</f>
        <v/>
      </c>
      <c r="R86" s="411"/>
      <c r="S86" s="411"/>
      <c r="T86" s="147" t="str">
        <f>IF(OR('Banking Instructions'!H86="Non Staff Traveller",'Banking Instructions'!H86="Employee",'Banking Instructions'!H86="Individual"),IF('Banking Instructions'!AA86="","",'Banking Instructions'!AA86),"")</f>
        <v/>
      </c>
      <c r="U86" s="147" t="str">
        <f>IF(OR('Banking Instructions'!H86="Non Staff Traveller",'Banking Instructions'!H86="Employee",'Banking Instructions'!H86="Individual"),IF('Banking Instructions'!AB86="","",'Banking Instructions'!AB86),"")</f>
        <v/>
      </c>
      <c r="V86" s="143" t="str">
        <f>IF(OR('Banking Instructions'!H86="Non Staff Traveller",'Banking Instructions'!H86="Employee",'Banking Instructions'!H86="Individual"),IF('Banking Instructions'!AC86="","",'Banking Instructions'!AC86),"")</f>
        <v/>
      </c>
      <c r="W86" s="342"/>
      <c r="X86" s="147"/>
      <c r="Y86" s="147"/>
      <c r="Z86" s="147"/>
      <c r="AA86" s="149"/>
      <c r="AB86" s="145" t="str">
        <f>IF(OR('Banking Instructions'!H86="Non Staff Traveller",'Banking Instructions'!H86="Employee",'Banking Instructions'!H86="Individual"),IF('Banking Instructions'!AI86="","",'Banking Instructions'!AI86),"")</f>
        <v/>
      </c>
      <c r="AC86" s="145" t="str">
        <f>IF(OR('Banking Instructions'!H86="Non Staff Traveller",'Banking Instructions'!H86="Employee",'Banking Instructions'!H86="Individual"),IF('Banking Instructions'!AJ86="","",'Banking Instructions'!AJ86),"")</f>
        <v/>
      </c>
      <c r="AD86" s="343" t="str">
        <f>IF(OR('Banking Instructions'!H86="Non Staff Traveller",'Banking Instructions'!H86="Employee",'Banking Instructions'!H86="Individual"),IF('Banking Instructions'!AK86="","",'Banking Instructions'!AK86),"")</f>
        <v/>
      </c>
      <c r="AE86" s="147"/>
      <c r="AF86" s="147" t="str">
        <f>IF(OR('Banking Instructions'!H86="Non Staff Traveller",'Banking Instructions'!H86="Employee",'Banking Instructions'!H86="Individual"),IF('Banking Instructions'!AM86="","",'Banking Instructions'!AM86),"")</f>
        <v/>
      </c>
      <c r="AG86" s="147" t="str">
        <f>IF(OR('Banking Instructions'!H86="Non Staff Traveller",'Banking Instructions'!H86="Employee",'Banking Instructions'!H86="Individual"),IF('Banking Instructions'!AN86="","",'Banking Instructions'!AN86),"")</f>
        <v/>
      </c>
      <c r="AH86" s="147"/>
      <c r="AI86" s="344" t="str">
        <f>IF(OR('Banking Instructions'!H86="Non Staff Traveller",'Banking Instructions'!H86="Employee",'Banking Instructions'!H86="Individual"),IF('Banking Instructions'!AP86="","",'Banking Instructions'!AP86),"")</f>
        <v/>
      </c>
      <c r="AJ86" s="150" t="str">
        <f>IF(OR('Banking Instructions'!H86="Non Staff Traveller",'Banking Instructions'!H86="Employee",'Banking Instructions'!H86="Individual"),IF('Banking Instructions'!AQ86="","",'Banking Instructions'!AQ86),"")</f>
        <v/>
      </c>
      <c r="AK86" s="151" t="str">
        <f>IF(OR('Banking Instructions'!H86="Non Staff Traveller",'Banking Instructions'!H86="Employee",'Banking Instructions'!H86="Individual"),IF('Banking Instructions'!AR86="","",'Banking Instructions'!AR86),"")</f>
        <v/>
      </c>
      <c r="AL86" s="344" t="str">
        <f>IF(OR('Banking Instructions'!H86="Non Staff Traveller",'Banking Instructions'!H86="Employee",'Banking Instructions'!H86="Individual"),IF('Banking Instructions'!AS86="","",'Banking Instructions'!AS86),"")</f>
        <v/>
      </c>
      <c r="AM86" s="152" t="str">
        <f>IF(OR('Banking Instructions'!H86="Non Staff Traveller",'Banking Instructions'!H86="Employee",'Banking Instructions'!H86="Individual"),IF('Banking Instructions'!AT86="","",'Banking Instructions'!AT86),"")</f>
        <v/>
      </c>
      <c r="AN86" s="152" t="str">
        <f>IF(OR('Banking Instructions'!H86="Non Staff Traveller",'Banking Instructions'!H86="Employee",'Banking Instructions'!H86="Individual"),IF('Banking Instructions'!AU86="","",'Banking Instructions'!AU86),"")</f>
        <v/>
      </c>
      <c r="AO86" s="136" t="str">
        <f>IF(OR('Banking Instructions'!H86="Non Staff Traveller",'Banking Instructions'!H86="Employee",'Banking Instructions'!H86="Individual"),IF('Banking Instructions'!AV86="","",'Banking Instructions'!AV86),"")</f>
        <v/>
      </c>
      <c r="AP86" s="210"/>
      <c r="AQ86" s="150" t="str">
        <f t="shared" si="5"/>
        <v/>
      </c>
      <c r="AR86" s="344"/>
      <c r="AS86" s="136" t="str">
        <f>IF(OR('Banking Instructions'!H86="Non Staff Traveller",'Banking Instructions'!H86="Employee",'Banking Instructions'!H86="Individual"),IF('Banking Instructions'!AZ86="","",'Banking Instructions'!AZ86),"")</f>
        <v/>
      </c>
      <c r="AT86" s="152" t="str">
        <f>IF(OR('Banking Instructions'!H86="Non Staff Traveller",'Banking Instructions'!H86="Employee",'Banking Instructions'!H86="Individual"),IF('Banking Instructions'!BA86="","",'Banking Instructions'!BA86),"")</f>
        <v/>
      </c>
      <c r="AU86" s="152" t="str">
        <f>IF(OR('Banking Instructions'!H86="Non Staff Traveller",'Banking Instructions'!H86="Employee",'Banking Instructions'!H86="Individual"),IF('Banking Instructions'!BB86="","",'Banking Instructions'!BB86),"")</f>
        <v/>
      </c>
      <c r="AV86" s="210"/>
      <c r="AW86" s="136" t="str">
        <f>IF(OR('Banking Instructions'!H86="Non Staff Traveller",'Banking Instructions'!H86="Employee",'Banking Instructions'!H86="Individual"),IF('Banking Instructions'!BD86="","",'Banking Instructions'!BD86),"")</f>
        <v/>
      </c>
      <c r="AX86" s="136" t="str">
        <f>IF(OR('Banking Instructions'!H86="Non Staff Traveller",'Banking Instructions'!H86="Employee",'Banking Instructions'!H86="Individual"),IF('Banking Instructions'!BE86="","",'Banking Instructions'!BE86),"")</f>
        <v/>
      </c>
      <c r="AY86" s="152" t="str">
        <f>IF(OR('Banking Instructions'!H86="Non Staff Traveller",'Banking Instructions'!H86="Employee",'Banking Instructions'!H86="Individual"),IF('Banking Instructions'!BF86="","",'Banking Instructions'!BF86),"")</f>
        <v/>
      </c>
      <c r="AZ86" s="152" t="str">
        <f>IF(OR('Banking Instructions'!H86="Non Staff Traveller",'Banking Instructions'!H86="Employee",'Banking Instructions'!H86="Individual"),IF('Banking Instructions'!BG86="","",'Banking Instructions'!BG86),"")</f>
        <v/>
      </c>
      <c r="BA86" s="152" t="str">
        <f>IF(OR('Banking Instructions'!H86="Non Staff Traveller",'Banking Instructions'!H86="Employee",'Banking Instructions'!H86="Individual"),IF('Banking Instructions'!BH86="","",'Banking Instructions'!BH86),"")</f>
        <v/>
      </c>
      <c r="BB86" s="152" t="str">
        <f>IF(OR('Banking Instructions'!H86="Non Staff Traveller",'Banking Instructions'!H86="Employee",'Banking Instructions'!H86="Individual"),IF('Banking Instructions'!BI86="","",'Banking Instructions'!BI86),"")</f>
        <v/>
      </c>
      <c r="BC86" s="152" t="str">
        <f>IF(OR('Banking Instructions'!H86="Non Staff Traveller",'Banking Instructions'!H86="Employee",'Banking Instructions'!H86="Individual"),IF('Banking Instructions'!BJ86="","",'Banking Instructions'!BJ86),"")</f>
        <v/>
      </c>
      <c r="BD86" s="136" t="str">
        <f>IF(OR('Banking Instructions'!H86="Non Staff Traveller",'Banking Instructions'!H86="Employee",'Banking Instructions'!H86="Individual"),IF('Banking Instructions'!BK86="","",'Banking Instructions'!BK86),"")</f>
        <v/>
      </c>
      <c r="BE86" s="152" t="str">
        <f>IF(OR('Banking Instructions'!H86="Non Staff Traveller",'Banking Instructions'!H86="Employee",'Banking Instructions'!H86="Individual"),IF('Banking Instructions'!BL86="","",'Banking Instructions'!BL86),"")</f>
        <v/>
      </c>
      <c r="BF86" s="136" t="str">
        <f>IF(OR('Banking Instructions'!H86="Non Staff Traveller",'Banking Instructions'!H86="Employee",'Banking Instructions'!H86="Individual"),IF('Banking Instructions'!BM86="","",'Banking Instructions'!BM86),"")</f>
        <v/>
      </c>
      <c r="BG86" s="136" t="str">
        <f>IF(OR('Banking Instructions'!H86="Non Staff Traveller",'Banking Instructions'!H86="Employee",'Banking Instructions'!H86="Individual"),IF('Banking Instructions'!BN86="","",'Banking Instructions'!BN86),"")</f>
        <v/>
      </c>
      <c r="BH86" s="136" t="str">
        <f>IF(OR('Banking Instructions'!H86="Non Staff Traveller",'Banking Instructions'!H86="Employee",'Banking Instructions'!H86="Individual"),IF('Banking Instructions'!BO86="","",'Banking Instructions'!BO86),"")</f>
        <v/>
      </c>
      <c r="BI86" s="136" t="str">
        <f>IF(OR('Banking Instructions'!H86="Non Staff Traveller",'Banking Instructions'!H86="Employee",'Banking Instructions'!H86="Individual"),IF('Banking Instructions'!BP86="","",'Banking Instructions'!BP86),"")</f>
        <v/>
      </c>
      <c r="BJ86" s="136" t="str">
        <f>IF(OR('Banking Instructions'!H86="Non Staff Traveller",'Banking Instructions'!H86="Employee",'Banking Instructions'!H86="Individual"),IF('Banking Instructions'!BQ86="","",'Banking Instructions'!BQ86),"")</f>
        <v/>
      </c>
      <c r="BK86" s="136" t="str">
        <f>IF(OR('Banking Instructions'!H86="Non Staff Traveller",'Banking Instructions'!H86="Employee",'Banking Instructions'!H86="Individual"),IF('Banking Instructions'!BR86="","",'Banking Instructions'!BR86),"")</f>
        <v/>
      </c>
      <c r="BL86" s="136" t="str">
        <f>IF(OR('Banking Instructions'!H86="Non Staff Traveller",'Banking Instructions'!H86="Employee",'Banking Instructions'!H86="Individual"),IF('Banking Instructions'!BS86="","",'Banking Instructions'!BS86),"")</f>
        <v/>
      </c>
      <c r="BM86" s="136" t="str">
        <f>IF(OR('Banking Instructions'!H86="Non Staff Traveller",'Banking Instructions'!H86="Employee",'Banking Instructions'!H86="Individual"),IF('Banking Instructions'!BT86="","",'Banking Instructions'!BT86),"")</f>
        <v/>
      </c>
      <c r="BN86" s="136"/>
      <c r="BO86" s="210"/>
      <c r="BP86" s="153"/>
      <c r="BQ86" s="153"/>
      <c r="BR86" s="136"/>
      <c r="BS86" s="136"/>
      <c r="BT86" s="136"/>
      <c r="BU86" s="136"/>
      <c r="BV86" s="136" t="str">
        <f t="shared" si="3"/>
        <v/>
      </c>
      <c r="BW86" s="136" t="str">
        <f t="shared" si="4"/>
        <v/>
      </c>
      <c r="BX86" s="210"/>
      <c r="BY86" s="136" t="str">
        <f>IF(OR('Banking Instructions'!H86="Non Staff Traveller",'Banking Instructions'!H86="Employee",'Banking Instructions'!H86="Individual"),IF('Banking Instructions'!CF86="","",'Banking Instructions'!CF86),"")</f>
        <v/>
      </c>
      <c r="BZ86" s="136" t="str">
        <f>IF(OR('Banking Instructions'!H86="Non Staff Traveller",'Banking Instructions'!H86="Employee",'Banking Instructions'!H86="Individual"),IF('Banking Instructions'!CG86="","",'Banking Instructions'!CG86),"")</f>
        <v/>
      </c>
      <c r="CA86" s="136"/>
    </row>
    <row r="87" spans="1:79" s="256" customFormat="1" x14ac:dyDescent="0.2">
      <c r="A87" s="317"/>
      <c r="B87" s="317"/>
      <c r="C87" s="317"/>
      <c r="D87" s="317"/>
      <c r="E87" s="317"/>
      <c r="F87" s="155"/>
      <c r="G87" s="141" t="str">
        <f>IF(OR('Banking Instructions'!H87="Non Staff Traveller",'Banking Instructions'!H87="Employee",'Banking Instructions'!H87="Individual"),'Banking Instructions'!H87,"")</f>
        <v/>
      </c>
      <c r="H87" s="141"/>
      <c r="I87" s="142" t="str">
        <f>IF(OR('Banking Instructions'!H87="Non Staff Traveller",'Banking Instructions'!H87="Employee",'Banking Instructions'!H87="Individual"),IF('Banking Instructions'!J87="","",'Banking Instructions'!J87),"")</f>
        <v/>
      </c>
      <c r="J87" s="143" t="str">
        <f>IF(OR('Banking Instructions'!H87="Non Staff Traveller",'Banking Instructions'!H87="Employee",'Banking Instructions'!H87="Individual"),IF('Banking Instructions'!K87="","",'Banking Instructions'!K87),"")</f>
        <v/>
      </c>
      <c r="K87" s="142" t="str">
        <f>IF(OR('Banking Instructions'!H87="Non Staff Traveller",'Banking Instructions'!H87="Employee",'Banking Instructions'!H87="Individual"),IF('Banking Instructions'!L87="","",'Banking Instructions'!L87),"")</f>
        <v/>
      </c>
      <c r="L87" s="143" t="str">
        <f>IF(OR('Banking Instructions'!H87="Non Staff Traveller",'Banking Instructions'!H87="Employee",'Banking Instructions'!H87="Individual"),IF('Banking Instructions'!Q87="","",'Banking Instructions'!Q87),"")</f>
        <v/>
      </c>
      <c r="M87" s="341"/>
      <c r="N87" s="145" t="str">
        <f>IF(OR('Banking Instructions'!H87="Non Staff Traveller",'Banking Instructions'!H87="Employee",'Banking Instructions'!H87="Individual"),IF('Banking Instructions'!U87="","",'Banking Instructions'!U87),"")</f>
        <v/>
      </c>
      <c r="O87" s="149"/>
      <c r="P87" s="149"/>
      <c r="Q87" s="129" t="str">
        <f>IF(OR('Banking Instructions'!H87="Non Staff Traveller",'Banking Instructions'!H87="Employee",'Banking Instructions'!H87="Individual"),IF('Banking Instructions'!X87="","",'Banking Instructions'!X87),"")</f>
        <v/>
      </c>
      <c r="R87" s="411"/>
      <c r="S87" s="411"/>
      <c r="T87" s="147" t="str">
        <f>IF(OR('Banking Instructions'!H87="Non Staff Traveller",'Banking Instructions'!H87="Employee",'Banking Instructions'!H87="Individual"),IF('Banking Instructions'!AA87="","",'Banking Instructions'!AA87),"")</f>
        <v/>
      </c>
      <c r="U87" s="147" t="str">
        <f>IF(OR('Banking Instructions'!H87="Non Staff Traveller",'Banking Instructions'!H87="Employee",'Banking Instructions'!H87="Individual"),IF('Banking Instructions'!AB87="","",'Banking Instructions'!AB87),"")</f>
        <v/>
      </c>
      <c r="V87" s="143" t="str">
        <f>IF(OR('Banking Instructions'!H87="Non Staff Traveller",'Banking Instructions'!H87="Employee",'Banking Instructions'!H87="Individual"),IF('Banking Instructions'!AC87="","",'Banking Instructions'!AC87),"")</f>
        <v/>
      </c>
      <c r="W87" s="342"/>
      <c r="X87" s="147"/>
      <c r="Y87" s="147"/>
      <c r="Z87" s="147"/>
      <c r="AA87" s="149"/>
      <c r="AB87" s="145" t="str">
        <f>IF(OR('Banking Instructions'!H87="Non Staff Traveller",'Banking Instructions'!H87="Employee",'Banking Instructions'!H87="Individual"),IF('Banking Instructions'!AI87="","",'Banking Instructions'!AI87),"")</f>
        <v/>
      </c>
      <c r="AC87" s="145" t="str">
        <f>IF(OR('Banking Instructions'!H87="Non Staff Traveller",'Banking Instructions'!H87="Employee",'Banking Instructions'!H87="Individual"),IF('Banking Instructions'!AJ87="","",'Banking Instructions'!AJ87),"")</f>
        <v/>
      </c>
      <c r="AD87" s="343" t="str">
        <f>IF(OR('Banking Instructions'!H87="Non Staff Traveller",'Banking Instructions'!H87="Employee",'Banking Instructions'!H87="Individual"),IF('Banking Instructions'!AK87="","",'Banking Instructions'!AK87),"")</f>
        <v/>
      </c>
      <c r="AE87" s="147"/>
      <c r="AF87" s="147" t="str">
        <f>IF(OR('Banking Instructions'!H87="Non Staff Traveller",'Banking Instructions'!H87="Employee",'Banking Instructions'!H87="Individual"),IF('Banking Instructions'!AM87="","",'Banking Instructions'!AM87),"")</f>
        <v/>
      </c>
      <c r="AG87" s="147" t="str">
        <f>IF(OR('Banking Instructions'!H87="Non Staff Traveller",'Banking Instructions'!H87="Employee",'Banking Instructions'!H87="Individual"),IF('Banking Instructions'!AN87="","",'Banking Instructions'!AN87),"")</f>
        <v/>
      </c>
      <c r="AH87" s="147"/>
      <c r="AI87" s="344" t="str">
        <f>IF(OR('Banking Instructions'!H87="Non Staff Traveller",'Banking Instructions'!H87="Employee",'Banking Instructions'!H87="Individual"),IF('Banking Instructions'!AP87="","",'Banking Instructions'!AP87),"")</f>
        <v/>
      </c>
      <c r="AJ87" s="150" t="str">
        <f>IF(OR('Banking Instructions'!H87="Non Staff Traveller",'Banking Instructions'!H87="Employee",'Banking Instructions'!H87="Individual"),IF('Banking Instructions'!AQ87="","",'Banking Instructions'!AQ87),"")</f>
        <v/>
      </c>
      <c r="AK87" s="151" t="str">
        <f>IF(OR('Banking Instructions'!H87="Non Staff Traveller",'Banking Instructions'!H87="Employee",'Banking Instructions'!H87="Individual"),IF('Banking Instructions'!AR87="","",'Banking Instructions'!AR87),"")</f>
        <v/>
      </c>
      <c r="AL87" s="344" t="str">
        <f>IF(OR('Banking Instructions'!H87="Non Staff Traveller",'Banking Instructions'!H87="Employee",'Banking Instructions'!H87="Individual"),IF('Banking Instructions'!AS87="","",'Banking Instructions'!AS87),"")</f>
        <v/>
      </c>
      <c r="AM87" s="152" t="str">
        <f>IF(OR('Banking Instructions'!H87="Non Staff Traveller",'Banking Instructions'!H87="Employee",'Banking Instructions'!H87="Individual"),IF('Banking Instructions'!AT87="","",'Banking Instructions'!AT87),"")</f>
        <v/>
      </c>
      <c r="AN87" s="152" t="str">
        <f>IF(OR('Banking Instructions'!H87="Non Staff Traveller",'Banking Instructions'!H87="Employee",'Banking Instructions'!H87="Individual"),IF('Banking Instructions'!AU87="","",'Banking Instructions'!AU87),"")</f>
        <v/>
      </c>
      <c r="AO87" s="136" t="str">
        <f>IF(OR('Banking Instructions'!H87="Non Staff Traveller",'Banking Instructions'!H87="Employee",'Banking Instructions'!H87="Individual"),IF('Banking Instructions'!AV87="","",'Banking Instructions'!AV87),"")</f>
        <v/>
      </c>
      <c r="AP87" s="210"/>
      <c r="AQ87" s="150" t="str">
        <f t="shared" si="5"/>
        <v/>
      </c>
      <c r="AR87" s="344"/>
      <c r="AS87" s="136" t="str">
        <f>IF(OR('Banking Instructions'!H87="Non Staff Traveller",'Banking Instructions'!H87="Employee",'Banking Instructions'!H87="Individual"),IF('Banking Instructions'!AZ87="","",'Banking Instructions'!AZ87),"")</f>
        <v/>
      </c>
      <c r="AT87" s="152" t="str">
        <f>IF(OR('Banking Instructions'!H87="Non Staff Traveller",'Banking Instructions'!H87="Employee",'Banking Instructions'!H87="Individual"),IF('Banking Instructions'!BA87="","",'Banking Instructions'!BA87),"")</f>
        <v/>
      </c>
      <c r="AU87" s="152" t="str">
        <f>IF(OR('Banking Instructions'!H87="Non Staff Traveller",'Banking Instructions'!H87="Employee",'Banking Instructions'!H87="Individual"),IF('Banking Instructions'!BB87="","",'Banking Instructions'!BB87),"")</f>
        <v/>
      </c>
      <c r="AV87" s="210"/>
      <c r="AW87" s="136" t="str">
        <f>IF(OR('Banking Instructions'!H87="Non Staff Traveller",'Banking Instructions'!H87="Employee",'Banking Instructions'!H87="Individual"),IF('Banking Instructions'!BD87="","",'Banking Instructions'!BD87),"")</f>
        <v/>
      </c>
      <c r="AX87" s="136" t="str">
        <f>IF(OR('Banking Instructions'!H87="Non Staff Traveller",'Banking Instructions'!H87="Employee",'Banking Instructions'!H87="Individual"),IF('Banking Instructions'!BE87="","",'Banking Instructions'!BE87),"")</f>
        <v/>
      </c>
      <c r="AY87" s="152" t="str">
        <f>IF(OR('Banking Instructions'!H87="Non Staff Traveller",'Banking Instructions'!H87="Employee",'Banking Instructions'!H87="Individual"),IF('Banking Instructions'!BF87="","",'Banking Instructions'!BF87),"")</f>
        <v/>
      </c>
      <c r="AZ87" s="152" t="str">
        <f>IF(OR('Banking Instructions'!H87="Non Staff Traveller",'Banking Instructions'!H87="Employee",'Banking Instructions'!H87="Individual"),IF('Banking Instructions'!BG87="","",'Banking Instructions'!BG87),"")</f>
        <v/>
      </c>
      <c r="BA87" s="152" t="str">
        <f>IF(OR('Banking Instructions'!H87="Non Staff Traveller",'Banking Instructions'!H87="Employee",'Banking Instructions'!H87="Individual"),IF('Banking Instructions'!BH87="","",'Banking Instructions'!BH87),"")</f>
        <v/>
      </c>
      <c r="BB87" s="152" t="str">
        <f>IF(OR('Banking Instructions'!H87="Non Staff Traveller",'Banking Instructions'!H87="Employee",'Banking Instructions'!H87="Individual"),IF('Banking Instructions'!BI87="","",'Banking Instructions'!BI87),"")</f>
        <v/>
      </c>
      <c r="BC87" s="152" t="str">
        <f>IF(OR('Banking Instructions'!H87="Non Staff Traveller",'Banking Instructions'!H87="Employee",'Banking Instructions'!H87="Individual"),IF('Banking Instructions'!BJ87="","",'Banking Instructions'!BJ87),"")</f>
        <v/>
      </c>
      <c r="BD87" s="136" t="str">
        <f>IF(OR('Banking Instructions'!H87="Non Staff Traveller",'Banking Instructions'!H87="Employee",'Banking Instructions'!H87="Individual"),IF('Banking Instructions'!BK87="","",'Banking Instructions'!BK87),"")</f>
        <v/>
      </c>
      <c r="BE87" s="152" t="str">
        <f>IF(OR('Banking Instructions'!H87="Non Staff Traveller",'Banking Instructions'!H87="Employee",'Banking Instructions'!H87="Individual"),IF('Banking Instructions'!BL87="","",'Banking Instructions'!BL87),"")</f>
        <v/>
      </c>
      <c r="BF87" s="136" t="str">
        <f>IF(OR('Banking Instructions'!H87="Non Staff Traveller",'Banking Instructions'!H87="Employee",'Banking Instructions'!H87="Individual"),IF('Banking Instructions'!BM87="","",'Banking Instructions'!BM87),"")</f>
        <v/>
      </c>
      <c r="BG87" s="136" t="str">
        <f>IF(OR('Banking Instructions'!H87="Non Staff Traveller",'Banking Instructions'!H87="Employee",'Banking Instructions'!H87="Individual"),IF('Banking Instructions'!BN87="","",'Banking Instructions'!BN87),"")</f>
        <v/>
      </c>
      <c r="BH87" s="136" t="str">
        <f>IF(OR('Banking Instructions'!H87="Non Staff Traveller",'Banking Instructions'!H87="Employee",'Banking Instructions'!H87="Individual"),IF('Banking Instructions'!BO87="","",'Banking Instructions'!BO87),"")</f>
        <v/>
      </c>
      <c r="BI87" s="136" t="str">
        <f>IF(OR('Banking Instructions'!H87="Non Staff Traveller",'Banking Instructions'!H87="Employee",'Banking Instructions'!H87="Individual"),IF('Banking Instructions'!BP87="","",'Banking Instructions'!BP87),"")</f>
        <v/>
      </c>
      <c r="BJ87" s="136" t="str">
        <f>IF(OR('Banking Instructions'!H87="Non Staff Traveller",'Banking Instructions'!H87="Employee",'Banking Instructions'!H87="Individual"),IF('Banking Instructions'!BQ87="","",'Banking Instructions'!BQ87),"")</f>
        <v/>
      </c>
      <c r="BK87" s="136" t="str">
        <f>IF(OR('Banking Instructions'!H87="Non Staff Traveller",'Banking Instructions'!H87="Employee",'Banking Instructions'!H87="Individual"),IF('Banking Instructions'!BR87="","",'Banking Instructions'!BR87),"")</f>
        <v/>
      </c>
      <c r="BL87" s="136" t="str">
        <f>IF(OR('Banking Instructions'!H87="Non Staff Traveller",'Banking Instructions'!H87="Employee",'Banking Instructions'!H87="Individual"),IF('Banking Instructions'!BS87="","",'Banking Instructions'!BS87),"")</f>
        <v/>
      </c>
      <c r="BM87" s="136" t="str">
        <f>IF(OR('Banking Instructions'!H87="Non Staff Traveller",'Banking Instructions'!H87="Employee",'Banking Instructions'!H87="Individual"),IF('Banking Instructions'!BT87="","",'Banking Instructions'!BT87),"")</f>
        <v/>
      </c>
      <c r="BN87" s="136"/>
      <c r="BO87" s="210"/>
      <c r="BP87" s="153"/>
      <c r="BQ87" s="153"/>
      <c r="BR87" s="136"/>
      <c r="BS87" s="136"/>
      <c r="BT87" s="136"/>
      <c r="BU87" s="136"/>
      <c r="BV87" s="136" t="str">
        <f t="shared" si="3"/>
        <v/>
      </c>
      <c r="BW87" s="136" t="str">
        <f t="shared" si="4"/>
        <v/>
      </c>
      <c r="BX87" s="210"/>
      <c r="BY87" s="136" t="str">
        <f>IF(OR('Banking Instructions'!H87="Non Staff Traveller",'Banking Instructions'!H87="Employee",'Banking Instructions'!H87="Individual"),IF('Banking Instructions'!CF87="","",'Banking Instructions'!CF87),"")</f>
        <v/>
      </c>
      <c r="BZ87" s="136" t="str">
        <f>IF(OR('Banking Instructions'!H87="Non Staff Traveller",'Banking Instructions'!H87="Employee",'Banking Instructions'!H87="Individual"),IF('Banking Instructions'!CG87="","",'Banking Instructions'!CG87),"")</f>
        <v/>
      </c>
      <c r="CA87" s="136"/>
    </row>
    <row r="88" spans="1:79" s="256" customFormat="1" x14ac:dyDescent="0.2">
      <c r="A88" s="317"/>
      <c r="B88" s="317"/>
      <c r="C88" s="317"/>
      <c r="D88" s="317"/>
      <c r="E88" s="317"/>
      <c r="F88" s="155"/>
      <c r="G88" s="141" t="str">
        <f>IF(OR('Banking Instructions'!H88="Non Staff Traveller",'Banking Instructions'!H88="Employee",'Banking Instructions'!H88="Individual"),'Banking Instructions'!H88,"")</f>
        <v/>
      </c>
      <c r="H88" s="141"/>
      <c r="I88" s="142" t="str">
        <f>IF(OR('Banking Instructions'!H88="Non Staff Traveller",'Banking Instructions'!H88="Employee",'Banking Instructions'!H88="Individual"),IF('Banking Instructions'!J88="","",'Banking Instructions'!J88),"")</f>
        <v/>
      </c>
      <c r="J88" s="143" t="str">
        <f>IF(OR('Banking Instructions'!H88="Non Staff Traveller",'Banking Instructions'!H88="Employee",'Banking Instructions'!H88="Individual"),IF('Banking Instructions'!K88="","",'Banking Instructions'!K88),"")</f>
        <v/>
      </c>
      <c r="K88" s="142" t="str">
        <f>IF(OR('Banking Instructions'!H88="Non Staff Traveller",'Banking Instructions'!H88="Employee",'Banking Instructions'!H88="Individual"),IF('Banking Instructions'!L88="","",'Banking Instructions'!L88),"")</f>
        <v/>
      </c>
      <c r="L88" s="143" t="str">
        <f>IF(OR('Banking Instructions'!H88="Non Staff Traveller",'Banking Instructions'!H88="Employee",'Banking Instructions'!H88="Individual"),IF('Banking Instructions'!Q88="","",'Banking Instructions'!Q88),"")</f>
        <v/>
      </c>
      <c r="M88" s="341"/>
      <c r="N88" s="145" t="str">
        <f>IF(OR('Banking Instructions'!H88="Non Staff Traveller",'Banking Instructions'!H88="Employee",'Banking Instructions'!H88="Individual"),IF('Banking Instructions'!U88="","",'Banking Instructions'!U88),"")</f>
        <v/>
      </c>
      <c r="O88" s="149"/>
      <c r="P88" s="149"/>
      <c r="Q88" s="129" t="str">
        <f>IF(OR('Banking Instructions'!H88="Non Staff Traveller",'Banking Instructions'!H88="Employee",'Banking Instructions'!H88="Individual"),IF('Banking Instructions'!X88="","",'Banking Instructions'!X88),"")</f>
        <v/>
      </c>
      <c r="R88" s="411"/>
      <c r="S88" s="411"/>
      <c r="T88" s="147" t="str">
        <f>IF(OR('Banking Instructions'!H88="Non Staff Traveller",'Banking Instructions'!H88="Employee",'Banking Instructions'!H88="Individual"),IF('Banking Instructions'!AA88="","",'Banking Instructions'!AA88),"")</f>
        <v/>
      </c>
      <c r="U88" s="147" t="str">
        <f>IF(OR('Banking Instructions'!H88="Non Staff Traveller",'Banking Instructions'!H88="Employee",'Banking Instructions'!H88="Individual"),IF('Banking Instructions'!AB88="","",'Banking Instructions'!AB88),"")</f>
        <v/>
      </c>
      <c r="V88" s="143" t="str">
        <f>IF(OR('Banking Instructions'!H88="Non Staff Traveller",'Banking Instructions'!H88="Employee",'Banking Instructions'!H88="Individual"),IF('Banking Instructions'!AC88="","",'Banking Instructions'!AC88),"")</f>
        <v/>
      </c>
      <c r="W88" s="342"/>
      <c r="X88" s="147"/>
      <c r="Y88" s="147"/>
      <c r="Z88" s="147"/>
      <c r="AA88" s="149"/>
      <c r="AB88" s="145" t="str">
        <f>IF(OR('Banking Instructions'!H88="Non Staff Traveller",'Banking Instructions'!H88="Employee",'Banking Instructions'!H88="Individual"),IF('Banking Instructions'!AI88="","",'Banking Instructions'!AI88),"")</f>
        <v/>
      </c>
      <c r="AC88" s="145" t="str">
        <f>IF(OR('Banking Instructions'!H88="Non Staff Traveller",'Banking Instructions'!H88="Employee",'Banking Instructions'!H88="Individual"),IF('Banking Instructions'!AJ88="","",'Banking Instructions'!AJ88),"")</f>
        <v/>
      </c>
      <c r="AD88" s="343" t="str">
        <f>IF(OR('Banking Instructions'!H88="Non Staff Traveller",'Banking Instructions'!H88="Employee",'Banking Instructions'!H88="Individual"),IF('Banking Instructions'!AK88="","",'Banking Instructions'!AK88),"")</f>
        <v/>
      </c>
      <c r="AE88" s="147"/>
      <c r="AF88" s="147" t="str">
        <f>IF(OR('Banking Instructions'!H88="Non Staff Traveller",'Banking Instructions'!H88="Employee",'Banking Instructions'!H88="Individual"),IF('Banking Instructions'!AM88="","",'Banking Instructions'!AM88),"")</f>
        <v/>
      </c>
      <c r="AG88" s="147" t="str">
        <f>IF(OR('Banking Instructions'!H88="Non Staff Traveller",'Banking Instructions'!H88="Employee",'Banking Instructions'!H88="Individual"),IF('Banking Instructions'!AN88="","",'Banking Instructions'!AN88),"")</f>
        <v/>
      </c>
      <c r="AH88" s="147"/>
      <c r="AI88" s="344" t="str">
        <f>IF(OR('Banking Instructions'!H88="Non Staff Traveller",'Banking Instructions'!H88="Employee",'Banking Instructions'!H88="Individual"),IF('Banking Instructions'!AP88="","",'Banking Instructions'!AP88),"")</f>
        <v/>
      </c>
      <c r="AJ88" s="150" t="str">
        <f>IF(OR('Banking Instructions'!H88="Non Staff Traveller",'Banking Instructions'!H88="Employee",'Banking Instructions'!H88="Individual"),IF('Banking Instructions'!AQ88="","",'Banking Instructions'!AQ88),"")</f>
        <v/>
      </c>
      <c r="AK88" s="151" t="str">
        <f>IF(OR('Banking Instructions'!H88="Non Staff Traveller",'Banking Instructions'!H88="Employee",'Banking Instructions'!H88="Individual"),IF('Banking Instructions'!AR88="","",'Banking Instructions'!AR88),"")</f>
        <v/>
      </c>
      <c r="AL88" s="344" t="str">
        <f>IF(OR('Banking Instructions'!H88="Non Staff Traveller",'Banking Instructions'!H88="Employee",'Banking Instructions'!H88="Individual"),IF('Banking Instructions'!AS88="","",'Banking Instructions'!AS88),"")</f>
        <v/>
      </c>
      <c r="AM88" s="152" t="str">
        <f>IF(OR('Banking Instructions'!H88="Non Staff Traveller",'Banking Instructions'!H88="Employee",'Banking Instructions'!H88="Individual"),IF('Banking Instructions'!AT88="","",'Banking Instructions'!AT88),"")</f>
        <v/>
      </c>
      <c r="AN88" s="152" t="str">
        <f>IF(OR('Banking Instructions'!H88="Non Staff Traveller",'Banking Instructions'!H88="Employee",'Banking Instructions'!H88="Individual"),IF('Banking Instructions'!AU88="","",'Banking Instructions'!AU88),"")</f>
        <v/>
      </c>
      <c r="AO88" s="136" t="str">
        <f>IF(OR('Banking Instructions'!H88="Non Staff Traveller",'Banking Instructions'!H88="Employee",'Banking Instructions'!H88="Individual"),IF('Banking Instructions'!AV88="","",'Banking Instructions'!AV88),"")</f>
        <v/>
      </c>
      <c r="AP88" s="210"/>
      <c r="AQ88" s="150" t="str">
        <f t="shared" si="5"/>
        <v/>
      </c>
      <c r="AR88" s="344"/>
      <c r="AS88" s="136" t="str">
        <f>IF(OR('Banking Instructions'!H88="Non Staff Traveller",'Banking Instructions'!H88="Employee",'Banking Instructions'!H88="Individual"),IF('Banking Instructions'!AZ88="","",'Banking Instructions'!AZ88),"")</f>
        <v/>
      </c>
      <c r="AT88" s="152" t="str">
        <f>IF(OR('Banking Instructions'!H88="Non Staff Traveller",'Banking Instructions'!H88="Employee",'Banking Instructions'!H88="Individual"),IF('Banking Instructions'!BA88="","",'Banking Instructions'!BA88),"")</f>
        <v/>
      </c>
      <c r="AU88" s="152" t="str">
        <f>IF(OR('Banking Instructions'!H88="Non Staff Traveller",'Banking Instructions'!H88="Employee",'Banking Instructions'!H88="Individual"),IF('Banking Instructions'!BB88="","",'Banking Instructions'!BB88),"")</f>
        <v/>
      </c>
      <c r="AV88" s="210"/>
      <c r="AW88" s="136" t="str">
        <f>IF(OR('Banking Instructions'!H88="Non Staff Traveller",'Banking Instructions'!H88="Employee",'Banking Instructions'!H88="Individual"),IF('Banking Instructions'!BD88="","",'Banking Instructions'!BD88),"")</f>
        <v/>
      </c>
      <c r="AX88" s="136" t="str">
        <f>IF(OR('Banking Instructions'!H88="Non Staff Traveller",'Banking Instructions'!H88="Employee",'Banking Instructions'!H88="Individual"),IF('Banking Instructions'!BE88="","",'Banking Instructions'!BE88),"")</f>
        <v/>
      </c>
      <c r="AY88" s="152" t="str">
        <f>IF(OR('Banking Instructions'!H88="Non Staff Traveller",'Banking Instructions'!H88="Employee",'Banking Instructions'!H88="Individual"),IF('Banking Instructions'!BF88="","",'Banking Instructions'!BF88),"")</f>
        <v/>
      </c>
      <c r="AZ88" s="152" t="str">
        <f>IF(OR('Banking Instructions'!H88="Non Staff Traveller",'Banking Instructions'!H88="Employee",'Banking Instructions'!H88="Individual"),IF('Banking Instructions'!BG88="","",'Banking Instructions'!BG88),"")</f>
        <v/>
      </c>
      <c r="BA88" s="152" t="str">
        <f>IF(OR('Banking Instructions'!H88="Non Staff Traveller",'Banking Instructions'!H88="Employee",'Banking Instructions'!H88="Individual"),IF('Banking Instructions'!BH88="","",'Banking Instructions'!BH88),"")</f>
        <v/>
      </c>
      <c r="BB88" s="152" t="str">
        <f>IF(OR('Banking Instructions'!H88="Non Staff Traveller",'Banking Instructions'!H88="Employee",'Banking Instructions'!H88="Individual"),IF('Banking Instructions'!BI88="","",'Banking Instructions'!BI88),"")</f>
        <v/>
      </c>
      <c r="BC88" s="152" t="str">
        <f>IF(OR('Banking Instructions'!H88="Non Staff Traveller",'Banking Instructions'!H88="Employee",'Banking Instructions'!H88="Individual"),IF('Banking Instructions'!BJ88="","",'Banking Instructions'!BJ88),"")</f>
        <v/>
      </c>
      <c r="BD88" s="136" t="str">
        <f>IF(OR('Banking Instructions'!H88="Non Staff Traveller",'Banking Instructions'!H88="Employee",'Banking Instructions'!H88="Individual"),IF('Banking Instructions'!BK88="","",'Banking Instructions'!BK88),"")</f>
        <v/>
      </c>
      <c r="BE88" s="152" t="str">
        <f>IF(OR('Banking Instructions'!H88="Non Staff Traveller",'Banking Instructions'!H88="Employee",'Banking Instructions'!H88="Individual"),IF('Banking Instructions'!BL88="","",'Banking Instructions'!BL88),"")</f>
        <v/>
      </c>
      <c r="BF88" s="136" t="str">
        <f>IF(OR('Banking Instructions'!H88="Non Staff Traveller",'Banking Instructions'!H88="Employee",'Banking Instructions'!H88="Individual"),IF('Banking Instructions'!BM88="","",'Banking Instructions'!BM88),"")</f>
        <v/>
      </c>
      <c r="BG88" s="136" t="str">
        <f>IF(OR('Banking Instructions'!H88="Non Staff Traveller",'Banking Instructions'!H88="Employee",'Banking Instructions'!H88="Individual"),IF('Banking Instructions'!BN88="","",'Banking Instructions'!BN88),"")</f>
        <v/>
      </c>
      <c r="BH88" s="136" t="str">
        <f>IF(OR('Banking Instructions'!H88="Non Staff Traveller",'Banking Instructions'!H88="Employee",'Banking Instructions'!H88="Individual"),IF('Banking Instructions'!BO88="","",'Banking Instructions'!BO88),"")</f>
        <v/>
      </c>
      <c r="BI88" s="136" t="str">
        <f>IF(OR('Banking Instructions'!H88="Non Staff Traveller",'Banking Instructions'!H88="Employee",'Banking Instructions'!H88="Individual"),IF('Banking Instructions'!BP88="","",'Banking Instructions'!BP88),"")</f>
        <v/>
      </c>
      <c r="BJ88" s="136" t="str">
        <f>IF(OR('Banking Instructions'!H88="Non Staff Traveller",'Banking Instructions'!H88="Employee",'Banking Instructions'!H88="Individual"),IF('Banking Instructions'!BQ88="","",'Banking Instructions'!BQ88),"")</f>
        <v/>
      </c>
      <c r="BK88" s="136" t="str">
        <f>IF(OR('Banking Instructions'!H88="Non Staff Traveller",'Banking Instructions'!H88="Employee",'Banking Instructions'!H88="Individual"),IF('Banking Instructions'!BR88="","",'Banking Instructions'!BR88),"")</f>
        <v/>
      </c>
      <c r="BL88" s="136" t="str">
        <f>IF(OR('Banking Instructions'!H88="Non Staff Traveller",'Banking Instructions'!H88="Employee",'Banking Instructions'!H88="Individual"),IF('Banking Instructions'!BS88="","",'Banking Instructions'!BS88),"")</f>
        <v/>
      </c>
      <c r="BM88" s="136" t="str">
        <f>IF(OR('Banking Instructions'!H88="Non Staff Traveller",'Banking Instructions'!H88="Employee",'Banking Instructions'!H88="Individual"),IF('Banking Instructions'!BT88="","",'Banking Instructions'!BT88),"")</f>
        <v/>
      </c>
      <c r="BN88" s="136"/>
      <c r="BO88" s="210"/>
      <c r="BP88" s="153"/>
      <c r="BQ88" s="153"/>
      <c r="BR88" s="136"/>
      <c r="BS88" s="136"/>
      <c r="BT88" s="136"/>
      <c r="BU88" s="136"/>
      <c r="BV88" s="136" t="str">
        <f t="shared" si="3"/>
        <v/>
      </c>
      <c r="BW88" s="136" t="str">
        <f t="shared" si="4"/>
        <v/>
      </c>
      <c r="BX88" s="210"/>
      <c r="BY88" s="136" t="str">
        <f>IF(OR('Banking Instructions'!H88="Non Staff Traveller",'Banking Instructions'!H88="Employee",'Banking Instructions'!H88="Individual"),IF('Banking Instructions'!CF88="","",'Banking Instructions'!CF88),"")</f>
        <v/>
      </c>
      <c r="BZ88" s="136" t="str">
        <f>IF(OR('Banking Instructions'!H88="Non Staff Traveller",'Banking Instructions'!H88="Employee",'Banking Instructions'!H88="Individual"),IF('Banking Instructions'!CG88="","",'Banking Instructions'!CG88),"")</f>
        <v/>
      </c>
      <c r="CA88" s="136"/>
    </row>
    <row r="89" spans="1:79" s="256" customFormat="1" x14ac:dyDescent="0.2">
      <c r="A89" s="317"/>
      <c r="B89" s="317"/>
      <c r="C89" s="317"/>
      <c r="D89" s="317"/>
      <c r="E89" s="317"/>
      <c r="F89" s="155"/>
      <c r="G89" s="141" t="str">
        <f>IF(OR('Banking Instructions'!H89="Non Staff Traveller",'Banking Instructions'!H89="Employee",'Banking Instructions'!H89="Individual"),'Banking Instructions'!H89,"")</f>
        <v/>
      </c>
      <c r="H89" s="141"/>
      <c r="I89" s="142" t="str">
        <f>IF(OR('Banking Instructions'!H89="Non Staff Traveller",'Banking Instructions'!H89="Employee",'Banking Instructions'!H89="Individual"),IF('Banking Instructions'!J89="","",'Banking Instructions'!J89),"")</f>
        <v/>
      </c>
      <c r="J89" s="143" t="str">
        <f>IF(OR('Banking Instructions'!H89="Non Staff Traveller",'Banking Instructions'!H89="Employee",'Banking Instructions'!H89="Individual"),IF('Banking Instructions'!K89="","",'Banking Instructions'!K89),"")</f>
        <v/>
      </c>
      <c r="K89" s="142" t="str">
        <f>IF(OR('Banking Instructions'!H89="Non Staff Traveller",'Banking Instructions'!H89="Employee",'Banking Instructions'!H89="Individual"),IF('Banking Instructions'!L89="","",'Banking Instructions'!L89),"")</f>
        <v/>
      </c>
      <c r="L89" s="143" t="str">
        <f>IF(OR('Banking Instructions'!H89="Non Staff Traveller",'Banking Instructions'!H89="Employee",'Banking Instructions'!H89="Individual"),IF('Banking Instructions'!Q89="","",'Banking Instructions'!Q89),"")</f>
        <v/>
      </c>
      <c r="M89" s="341"/>
      <c r="N89" s="145" t="str">
        <f>IF(OR('Banking Instructions'!H89="Non Staff Traveller",'Banking Instructions'!H89="Employee",'Banking Instructions'!H89="Individual"),IF('Banking Instructions'!U89="","",'Banking Instructions'!U89),"")</f>
        <v/>
      </c>
      <c r="O89" s="149"/>
      <c r="P89" s="149"/>
      <c r="Q89" s="129" t="str">
        <f>IF(OR('Banking Instructions'!H89="Non Staff Traveller",'Banking Instructions'!H89="Employee",'Banking Instructions'!H89="Individual"),IF('Banking Instructions'!X89="","",'Banking Instructions'!X89),"")</f>
        <v/>
      </c>
      <c r="R89" s="411"/>
      <c r="S89" s="411"/>
      <c r="T89" s="147" t="str">
        <f>IF(OR('Banking Instructions'!H89="Non Staff Traveller",'Banking Instructions'!H89="Employee",'Banking Instructions'!H89="Individual"),IF('Banking Instructions'!AA89="","",'Banking Instructions'!AA89),"")</f>
        <v/>
      </c>
      <c r="U89" s="147" t="str">
        <f>IF(OR('Banking Instructions'!H89="Non Staff Traveller",'Banking Instructions'!H89="Employee",'Banking Instructions'!H89="Individual"),IF('Banking Instructions'!AB89="","",'Banking Instructions'!AB89),"")</f>
        <v/>
      </c>
      <c r="V89" s="143" t="str">
        <f>IF(OR('Banking Instructions'!H89="Non Staff Traveller",'Banking Instructions'!H89="Employee",'Banking Instructions'!H89="Individual"),IF('Banking Instructions'!AC89="","",'Banking Instructions'!AC89),"")</f>
        <v/>
      </c>
      <c r="W89" s="342"/>
      <c r="X89" s="147"/>
      <c r="Y89" s="147"/>
      <c r="Z89" s="147"/>
      <c r="AA89" s="149"/>
      <c r="AB89" s="145" t="str">
        <f>IF(OR('Banking Instructions'!H89="Non Staff Traveller",'Banking Instructions'!H89="Employee",'Banking Instructions'!H89="Individual"),IF('Banking Instructions'!AI89="","",'Banking Instructions'!AI89),"")</f>
        <v/>
      </c>
      <c r="AC89" s="145" t="str">
        <f>IF(OR('Banking Instructions'!H89="Non Staff Traveller",'Banking Instructions'!H89="Employee",'Banking Instructions'!H89="Individual"),IF('Banking Instructions'!AJ89="","",'Banking Instructions'!AJ89),"")</f>
        <v/>
      </c>
      <c r="AD89" s="343" t="str">
        <f>IF(OR('Banking Instructions'!H89="Non Staff Traveller",'Banking Instructions'!H89="Employee",'Banking Instructions'!H89="Individual"),IF('Banking Instructions'!AK89="","",'Banking Instructions'!AK89),"")</f>
        <v/>
      </c>
      <c r="AE89" s="147"/>
      <c r="AF89" s="147" t="str">
        <f>IF(OR('Banking Instructions'!H89="Non Staff Traveller",'Banking Instructions'!H89="Employee",'Banking Instructions'!H89="Individual"),IF('Banking Instructions'!AM89="","",'Banking Instructions'!AM89),"")</f>
        <v/>
      </c>
      <c r="AG89" s="147" t="str">
        <f>IF(OR('Banking Instructions'!H89="Non Staff Traveller",'Banking Instructions'!H89="Employee",'Banking Instructions'!H89="Individual"),IF('Banking Instructions'!AN89="","",'Banking Instructions'!AN89),"")</f>
        <v/>
      </c>
      <c r="AH89" s="147"/>
      <c r="AI89" s="344" t="str">
        <f>IF(OR('Banking Instructions'!H89="Non Staff Traveller",'Banking Instructions'!H89="Employee",'Banking Instructions'!H89="Individual"),IF('Banking Instructions'!AP89="","",'Banking Instructions'!AP89),"")</f>
        <v/>
      </c>
      <c r="AJ89" s="150" t="str">
        <f>IF(OR('Banking Instructions'!H89="Non Staff Traveller",'Banking Instructions'!H89="Employee",'Banking Instructions'!H89="Individual"),IF('Banking Instructions'!AQ89="","",'Banking Instructions'!AQ89),"")</f>
        <v/>
      </c>
      <c r="AK89" s="151" t="str">
        <f>IF(OR('Banking Instructions'!H89="Non Staff Traveller",'Banking Instructions'!H89="Employee",'Banking Instructions'!H89="Individual"),IF('Banking Instructions'!AR89="","",'Banking Instructions'!AR89),"")</f>
        <v/>
      </c>
      <c r="AL89" s="344" t="str">
        <f>IF(OR('Banking Instructions'!H89="Non Staff Traveller",'Banking Instructions'!H89="Employee",'Banking Instructions'!H89="Individual"),IF('Banking Instructions'!AS89="","",'Banking Instructions'!AS89),"")</f>
        <v/>
      </c>
      <c r="AM89" s="152" t="str">
        <f>IF(OR('Banking Instructions'!H89="Non Staff Traveller",'Banking Instructions'!H89="Employee",'Banking Instructions'!H89="Individual"),IF('Banking Instructions'!AT89="","",'Banking Instructions'!AT89),"")</f>
        <v/>
      </c>
      <c r="AN89" s="152" t="str">
        <f>IF(OR('Banking Instructions'!H89="Non Staff Traveller",'Banking Instructions'!H89="Employee",'Banking Instructions'!H89="Individual"),IF('Banking Instructions'!AU89="","",'Banking Instructions'!AU89),"")</f>
        <v/>
      </c>
      <c r="AO89" s="136" t="str">
        <f>IF(OR('Banking Instructions'!H89="Non Staff Traveller",'Banking Instructions'!H89="Employee",'Banking Instructions'!H89="Individual"),IF('Banking Instructions'!AV89="","",'Banking Instructions'!AV89),"")</f>
        <v/>
      </c>
      <c r="AP89" s="210"/>
      <c r="AQ89" s="150" t="str">
        <f t="shared" si="5"/>
        <v/>
      </c>
      <c r="AR89" s="344"/>
      <c r="AS89" s="136" t="str">
        <f>IF(OR('Banking Instructions'!H89="Non Staff Traveller",'Banking Instructions'!H89="Employee",'Banking Instructions'!H89="Individual"),IF('Banking Instructions'!AZ89="","",'Banking Instructions'!AZ89),"")</f>
        <v/>
      </c>
      <c r="AT89" s="152" t="str">
        <f>IF(OR('Banking Instructions'!H89="Non Staff Traveller",'Banking Instructions'!H89="Employee",'Banking Instructions'!H89="Individual"),IF('Banking Instructions'!BA89="","",'Banking Instructions'!BA89),"")</f>
        <v/>
      </c>
      <c r="AU89" s="152" t="str">
        <f>IF(OR('Banking Instructions'!H89="Non Staff Traveller",'Banking Instructions'!H89="Employee",'Banking Instructions'!H89="Individual"),IF('Banking Instructions'!BB89="","",'Banking Instructions'!BB89),"")</f>
        <v/>
      </c>
      <c r="AV89" s="210"/>
      <c r="AW89" s="136" t="str">
        <f>IF(OR('Banking Instructions'!H89="Non Staff Traveller",'Banking Instructions'!H89="Employee",'Banking Instructions'!H89="Individual"),IF('Banking Instructions'!BD89="","",'Banking Instructions'!BD89),"")</f>
        <v/>
      </c>
      <c r="AX89" s="136" t="str">
        <f>IF(OR('Banking Instructions'!H89="Non Staff Traveller",'Banking Instructions'!H89="Employee",'Banking Instructions'!H89="Individual"),IF('Banking Instructions'!BE89="","",'Banking Instructions'!BE89),"")</f>
        <v/>
      </c>
      <c r="AY89" s="152" t="str">
        <f>IF(OR('Banking Instructions'!H89="Non Staff Traveller",'Banking Instructions'!H89="Employee",'Banking Instructions'!H89="Individual"),IF('Banking Instructions'!BF89="","",'Banking Instructions'!BF89),"")</f>
        <v/>
      </c>
      <c r="AZ89" s="152" t="str">
        <f>IF(OR('Banking Instructions'!H89="Non Staff Traveller",'Banking Instructions'!H89="Employee",'Banking Instructions'!H89="Individual"),IF('Banking Instructions'!BG89="","",'Banking Instructions'!BG89),"")</f>
        <v/>
      </c>
      <c r="BA89" s="152" t="str">
        <f>IF(OR('Banking Instructions'!H89="Non Staff Traveller",'Banking Instructions'!H89="Employee",'Banking Instructions'!H89="Individual"),IF('Banking Instructions'!BH89="","",'Banking Instructions'!BH89),"")</f>
        <v/>
      </c>
      <c r="BB89" s="152" t="str">
        <f>IF(OR('Banking Instructions'!H89="Non Staff Traveller",'Banking Instructions'!H89="Employee",'Banking Instructions'!H89="Individual"),IF('Banking Instructions'!BI89="","",'Banking Instructions'!BI89),"")</f>
        <v/>
      </c>
      <c r="BC89" s="152" t="str">
        <f>IF(OR('Banking Instructions'!H89="Non Staff Traveller",'Banking Instructions'!H89="Employee",'Banking Instructions'!H89="Individual"),IF('Banking Instructions'!BJ89="","",'Banking Instructions'!BJ89),"")</f>
        <v/>
      </c>
      <c r="BD89" s="136" t="str">
        <f>IF(OR('Banking Instructions'!H89="Non Staff Traveller",'Banking Instructions'!H89="Employee",'Banking Instructions'!H89="Individual"),IF('Banking Instructions'!BK89="","",'Banking Instructions'!BK89),"")</f>
        <v/>
      </c>
      <c r="BE89" s="152" t="str">
        <f>IF(OR('Banking Instructions'!H89="Non Staff Traveller",'Banking Instructions'!H89="Employee",'Banking Instructions'!H89="Individual"),IF('Banking Instructions'!BL89="","",'Banking Instructions'!BL89),"")</f>
        <v/>
      </c>
      <c r="BF89" s="136" t="str">
        <f>IF(OR('Banking Instructions'!H89="Non Staff Traveller",'Banking Instructions'!H89="Employee",'Banking Instructions'!H89="Individual"),IF('Banking Instructions'!BM89="","",'Banking Instructions'!BM89),"")</f>
        <v/>
      </c>
      <c r="BG89" s="136" t="str">
        <f>IF(OR('Banking Instructions'!H89="Non Staff Traveller",'Banking Instructions'!H89="Employee",'Banking Instructions'!H89="Individual"),IF('Banking Instructions'!BN89="","",'Banking Instructions'!BN89),"")</f>
        <v/>
      </c>
      <c r="BH89" s="136" t="str">
        <f>IF(OR('Banking Instructions'!H89="Non Staff Traveller",'Banking Instructions'!H89="Employee",'Banking Instructions'!H89="Individual"),IF('Banking Instructions'!BO89="","",'Banking Instructions'!BO89),"")</f>
        <v/>
      </c>
      <c r="BI89" s="136" t="str">
        <f>IF(OR('Banking Instructions'!H89="Non Staff Traveller",'Banking Instructions'!H89="Employee",'Banking Instructions'!H89="Individual"),IF('Banking Instructions'!BP89="","",'Banking Instructions'!BP89),"")</f>
        <v/>
      </c>
      <c r="BJ89" s="136" t="str">
        <f>IF(OR('Banking Instructions'!H89="Non Staff Traveller",'Banking Instructions'!H89="Employee",'Banking Instructions'!H89="Individual"),IF('Banking Instructions'!BQ89="","",'Banking Instructions'!BQ89),"")</f>
        <v/>
      </c>
      <c r="BK89" s="136" t="str">
        <f>IF(OR('Banking Instructions'!H89="Non Staff Traveller",'Banking Instructions'!H89="Employee",'Banking Instructions'!H89="Individual"),IF('Banking Instructions'!BR89="","",'Banking Instructions'!BR89),"")</f>
        <v/>
      </c>
      <c r="BL89" s="136" t="str">
        <f>IF(OR('Banking Instructions'!H89="Non Staff Traveller",'Banking Instructions'!H89="Employee",'Banking Instructions'!H89="Individual"),IF('Banking Instructions'!BS89="","",'Banking Instructions'!BS89),"")</f>
        <v/>
      </c>
      <c r="BM89" s="136" t="str">
        <f>IF(OR('Banking Instructions'!H89="Non Staff Traveller",'Banking Instructions'!H89="Employee",'Banking Instructions'!H89="Individual"),IF('Banking Instructions'!BT89="","",'Banking Instructions'!BT89),"")</f>
        <v/>
      </c>
      <c r="BN89" s="136"/>
      <c r="BO89" s="210"/>
      <c r="BP89" s="153"/>
      <c r="BQ89" s="153"/>
      <c r="BR89" s="136"/>
      <c r="BS89" s="136"/>
      <c r="BT89" s="136"/>
      <c r="BU89" s="136"/>
      <c r="BV89" s="136" t="str">
        <f t="shared" si="3"/>
        <v/>
      </c>
      <c r="BW89" s="136" t="str">
        <f t="shared" si="4"/>
        <v/>
      </c>
      <c r="BX89" s="210"/>
      <c r="BY89" s="136" t="str">
        <f>IF(OR('Banking Instructions'!H89="Non Staff Traveller",'Banking Instructions'!H89="Employee",'Banking Instructions'!H89="Individual"),IF('Banking Instructions'!CF89="","",'Banking Instructions'!CF89),"")</f>
        <v/>
      </c>
      <c r="BZ89" s="136" t="str">
        <f>IF(OR('Banking Instructions'!H89="Non Staff Traveller",'Banking Instructions'!H89="Employee",'Banking Instructions'!H89="Individual"),IF('Banking Instructions'!CG89="","",'Banking Instructions'!CG89),"")</f>
        <v/>
      </c>
      <c r="CA89" s="136"/>
    </row>
    <row r="90" spans="1:79" s="256" customFormat="1" x14ac:dyDescent="0.2">
      <c r="A90" s="317"/>
      <c r="B90" s="317"/>
      <c r="C90" s="317"/>
      <c r="D90" s="317"/>
      <c r="E90" s="317"/>
      <c r="F90" s="155"/>
      <c r="G90" s="141" t="str">
        <f>IF(OR('Banking Instructions'!H90="Non Staff Traveller",'Banking Instructions'!H90="Employee",'Banking Instructions'!H90="Individual"),'Banking Instructions'!H90,"")</f>
        <v/>
      </c>
      <c r="H90" s="141"/>
      <c r="I90" s="142" t="str">
        <f>IF(OR('Banking Instructions'!H90="Non Staff Traveller",'Banking Instructions'!H90="Employee",'Banking Instructions'!H90="Individual"),IF('Banking Instructions'!J90="","",'Banking Instructions'!J90),"")</f>
        <v/>
      </c>
      <c r="J90" s="143" t="str">
        <f>IF(OR('Banking Instructions'!H90="Non Staff Traveller",'Banking Instructions'!H90="Employee",'Banking Instructions'!H90="Individual"),IF('Banking Instructions'!K90="","",'Banking Instructions'!K90),"")</f>
        <v/>
      </c>
      <c r="K90" s="142" t="str">
        <f>IF(OR('Banking Instructions'!H90="Non Staff Traveller",'Banking Instructions'!H90="Employee",'Banking Instructions'!H90="Individual"),IF('Banking Instructions'!L90="","",'Banking Instructions'!L90),"")</f>
        <v/>
      </c>
      <c r="L90" s="143" t="str">
        <f>IF(OR('Banking Instructions'!H90="Non Staff Traveller",'Banking Instructions'!H90="Employee",'Banking Instructions'!H90="Individual"),IF('Banking Instructions'!Q90="","",'Banking Instructions'!Q90),"")</f>
        <v/>
      </c>
      <c r="M90" s="341"/>
      <c r="N90" s="145" t="str">
        <f>IF(OR('Banking Instructions'!H90="Non Staff Traveller",'Banking Instructions'!H90="Employee",'Banking Instructions'!H90="Individual"),IF('Banking Instructions'!U90="","",'Banking Instructions'!U90),"")</f>
        <v/>
      </c>
      <c r="O90" s="149"/>
      <c r="P90" s="149"/>
      <c r="Q90" s="129" t="str">
        <f>IF(OR('Banking Instructions'!H90="Non Staff Traveller",'Banking Instructions'!H90="Employee",'Banking Instructions'!H90="Individual"),IF('Banking Instructions'!X90="","",'Banking Instructions'!X90),"")</f>
        <v/>
      </c>
      <c r="R90" s="411"/>
      <c r="S90" s="411"/>
      <c r="T90" s="147" t="str">
        <f>IF(OR('Banking Instructions'!H90="Non Staff Traveller",'Banking Instructions'!H90="Employee",'Banking Instructions'!H90="Individual"),IF('Banking Instructions'!AA90="","",'Banking Instructions'!AA90),"")</f>
        <v/>
      </c>
      <c r="U90" s="147" t="str">
        <f>IF(OR('Banking Instructions'!H90="Non Staff Traveller",'Banking Instructions'!H90="Employee",'Banking Instructions'!H90="Individual"),IF('Banking Instructions'!AB90="","",'Banking Instructions'!AB90),"")</f>
        <v/>
      </c>
      <c r="V90" s="143" t="str">
        <f>IF(OR('Banking Instructions'!H90="Non Staff Traveller",'Banking Instructions'!H90="Employee",'Banking Instructions'!H90="Individual"),IF('Banking Instructions'!AC90="","",'Banking Instructions'!AC90),"")</f>
        <v/>
      </c>
      <c r="W90" s="342"/>
      <c r="X90" s="147"/>
      <c r="Y90" s="147"/>
      <c r="Z90" s="147"/>
      <c r="AA90" s="149"/>
      <c r="AB90" s="145" t="str">
        <f>IF(OR('Banking Instructions'!H90="Non Staff Traveller",'Banking Instructions'!H90="Employee",'Banking Instructions'!H90="Individual"),IF('Banking Instructions'!AI90="","",'Banking Instructions'!AI90),"")</f>
        <v/>
      </c>
      <c r="AC90" s="145" t="str">
        <f>IF(OR('Banking Instructions'!H90="Non Staff Traveller",'Banking Instructions'!H90="Employee",'Banking Instructions'!H90="Individual"),IF('Banking Instructions'!AJ90="","",'Banking Instructions'!AJ90),"")</f>
        <v/>
      </c>
      <c r="AD90" s="343" t="str">
        <f>IF(OR('Banking Instructions'!H90="Non Staff Traveller",'Banking Instructions'!H90="Employee",'Banking Instructions'!H90="Individual"),IF('Banking Instructions'!AK90="","",'Banking Instructions'!AK90),"")</f>
        <v/>
      </c>
      <c r="AE90" s="147"/>
      <c r="AF90" s="147" t="str">
        <f>IF(OR('Banking Instructions'!H90="Non Staff Traveller",'Banking Instructions'!H90="Employee",'Banking Instructions'!H90="Individual"),IF('Banking Instructions'!AM90="","",'Banking Instructions'!AM90),"")</f>
        <v/>
      </c>
      <c r="AG90" s="147" t="str">
        <f>IF(OR('Banking Instructions'!H90="Non Staff Traveller",'Banking Instructions'!H90="Employee",'Banking Instructions'!H90="Individual"),IF('Banking Instructions'!AN90="","",'Banking Instructions'!AN90),"")</f>
        <v/>
      </c>
      <c r="AH90" s="147"/>
      <c r="AI90" s="344" t="str">
        <f>IF(OR('Banking Instructions'!H90="Non Staff Traveller",'Banking Instructions'!H90="Employee",'Banking Instructions'!H90="Individual"),IF('Banking Instructions'!AP90="","",'Banking Instructions'!AP90),"")</f>
        <v/>
      </c>
      <c r="AJ90" s="150" t="str">
        <f>IF(OR('Banking Instructions'!H90="Non Staff Traveller",'Banking Instructions'!H90="Employee",'Banking Instructions'!H90="Individual"),IF('Banking Instructions'!AQ90="","",'Banking Instructions'!AQ90),"")</f>
        <v/>
      </c>
      <c r="AK90" s="151" t="str">
        <f>IF(OR('Banking Instructions'!H90="Non Staff Traveller",'Banking Instructions'!H90="Employee",'Banking Instructions'!H90="Individual"),IF('Banking Instructions'!AR90="","",'Banking Instructions'!AR90),"")</f>
        <v/>
      </c>
      <c r="AL90" s="344" t="str">
        <f>IF(OR('Banking Instructions'!H90="Non Staff Traveller",'Banking Instructions'!H90="Employee",'Banking Instructions'!H90="Individual"),IF('Banking Instructions'!AS90="","",'Banking Instructions'!AS90),"")</f>
        <v/>
      </c>
      <c r="AM90" s="152" t="str">
        <f>IF(OR('Banking Instructions'!H90="Non Staff Traveller",'Banking Instructions'!H90="Employee",'Banking Instructions'!H90="Individual"),IF('Banking Instructions'!AT90="","",'Banking Instructions'!AT90),"")</f>
        <v/>
      </c>
      <c r="AN90" s="152" t="str">
        <f>IF(OR('Banking Instructions'!H90="Non Staff Traveller",'Banking Instructions'!H90="Employee",'Banking Instructions'!H90="Individual"),IF('Banking Instructions'!AU90="","",'Banking Instructions'!AU90),"")</f>
        <v/>
      </c>
      <c r="AO90" s="136" t="str">
        <f>IF(OR('Banking Instructions'!H90="Non Staff Traveller",'Banking Instructions'!H90="Employee",'Banking Instructions'!H90="Individual"),IF('Banking Instructions'!AV90="","",'Banking Instructions'!AV90),"")</f>
        <v/>
      </c>
      <c r="AP90" s="210"/>
      <c r="AQ90" s="150" t="str">
        <f t="shared" si="5"/>
        <v/>
      </c>
      <c r="AR90" s="344"/>
      <c r="AS90" s="136" t="str">
        <f>IF(OR('Banking Instructions'!H90="Non Staff Traveller",'Banking Instructions'!H90="Employee",'Banking Instructions'!H90="Individual"),IF('Banking Instructions'!AZ90="","",'Banking Instructions'!AZ90),"")</f>
        <v/>
      </c>
      <c r="AT90" s="152" t="str">
        <f>IF(OR('Banking Instructions'!H90="Non Staff Traveller",'Banking Instructions'!H90="Employee",'Banking Instructions'!H90="Individual"),IF('Banking Instructions'!BA90="","",'Banking Instructions'!BA90),"")</f>
        <v/>
      </c>
      <c r="AU90" s="152" t="str">
        <f>IF(OR('Banking Instructions'!H90="Non Staff Traveller",'Banking Instructions'!H90="Employee",'Banking Instructions'!H90="Individual"),IF('Banking Instructions'!BB90="","",'Banking Instructions'!BB90),"")</f>
        <v/>
      </c>
      <c r="AV90" s="210"/>
      <c r="AW90" s="136" t="str">
        <f>IF(OR('Banking Instructions'!H90="Non Staff Traveller",'Banking Instructions'!H90="Employee",'Banking Instructions'!H90="Individual"),IF('Banking Instructions'!BD90="","",'Banking Instructions'!BD90),"")</f>
        <v/>
      </c>
      <c r="AX90" s="136" t="str">
        <f>IF(OR('Banking Instructions'!H90="Non Staff Traveller",'Banking Instructions'!H90="Employee",'Banking Instructions'!H90="Individual"),IF('Banking Instructions'!BE90="","",'Banking Instructions'!BE90),"")</f>
        <v/>
      </c>
      <c r="AY90" s="152" t="str">
        <f>IF(OR('Banking Instructions'!H90="Non Staff Traveller",'Banking Instructions'!H90="Employee",'Banking Instructions'!H90="Individual"),IF('Banking Instructions'!BF90="","",'Banking Instructions'!BF90),"")</f>
        <v/>
      </c>
      <c r="AZ90" s="152" t="str">
        <f>IF(OR('Banking Instructions'!H90="Non Staff Traveller",'Banking Instructions'!H90="Employee",'Banking Instructions'!H90="Individual"),IF('Banking Instructions'!BG90="","",'Banking Instructions'!BG90),"")</f>
        <v/>
      </c>
      <c r="BA90" s="152" t="str">
        <f>IF(OR('Banking Instructions'!H90="Non Staff Traveller",'Banking Instructions'!H90="Employee",'Banking Instructions'!H90="Individual"),IF('Banking Instructions'!BH90="","",'Banking Instructions'!BH90),"")</f>
        <v/>
      </c>
      <c r="BB90" s="152" t="str">
        <f>IF(OR('Banking Instructions'!H90="Non Staff Traveller",'Banking Instructions'!H90="Employee",'Banking Instructions'!H90="Individual"),IF('Banking Instructions'!BI90="","",'Banking Instructions'!BI90),"")</f>
        <v/>
      </c>
      <c r="BC90" s="152" t="str">
        <f>IF(OR('Banking Instructions'!H90="Non Staff Traveller",'Banking Instructions'!H90="Employee",'Banking Instructions'!H90="Individual"),IF('Banking Instructions'!BJ90="","",'Banking Instructions'!BJ90),"")</f>
        <v/>
      </c>
      <c r="BD90" s="136" t="str">
        <f>IF(OR('Banking Instructions'!H90="Non Staff Traveller",'Banking Instructions'!H90="Employee",'Banking Instructions'!H90="Individual"),IF('Banking Instructions'!BK90="","",'Banking Instructions'!BK90),"")</f>
        <v/>
      </c>
      <c r="BE90" s="152" t="str">
        <f>IF(OR('Banking Instructions'!H90="Non Staff Traveller",'Banking Instructions'!H90="Employee",'Banking Instructions'!H90="Individual"),IF('Banking Instructions'!BL90="","",'Banking Instructions'!BL90),"")</f>
        <v/>
      </c>
      <c r="BF90" s="136" t="str">
        <f>IF(OR('Banking Instructions'!H90="Non Staff Traveller",'Banking Instructions'!H90="Employee",'Banking Instructions'!H90="Individual"),IF('Banking Instructions'!BM90="","",'Banking Instructions'!BM90),"")</f>
        <v/>
      </c>
      <c r="BG90" s="136" t="str">
        <f>IF(OR('Banking Instructions'!H90="Non Staff Traveller",'Banking Instructions'!H90="Employee",'Banking Instructions'!H90="Individual"),IF('Banking Instructions'!BN90="","",'Banking Instructions'!BN90),"")</f>
        <v/>
      </c>
      <c r="BH90" s="136" t="str">
        <f>IF(OR('Banking Instructions'!H90="Non Staff Traveller",'Banking Instructions'!H90="Employee",'Banking Instructions'!H90="Individual"),IF('Banking Instructions'!BO90="","",'Banking Instructions'!BO90),"")</f>
        <v/>
      </c>
      <c r="BI90" s="136" t="str">
        <f>IF(OR('Banking Instructions'!H90="Non Staff Traveller",'Banking Instructions'!H90="Employee",'Banking Instructions'!H90="Individual"),IF('Banking Instructions'!BP90="","",'Banking Instructions'!BP90),"")</f>
        <v/>
      </c>
      <c r="BJ90" s="136" t="str">
        <f>IF(OR('Banking Instructions'!H90="Non Staff Traveller",'Banking Instructions'!H90="Employee",'Banking Instructions'!H90="Individual"),IF('Banking Instructions'!BQ90="","",'Banking Instructions'!BQ90),"")</f>
        <v/>
      </c>
      <c r="BK90" s="136" t="str">
        <f>IF(OR('Banking Instructions'!H90="Non Staff Traveller",'Banking Instructions'!H90="Employee",'Banking Instructions'!H90="Individual"),IF('Banking Instructions'!BR90="","",'Banking Instructions'!BR90),"")</f>
        <v/>
      </c>
      <c r="BL90" s="136" t="str">
        <f>IF(OR('Banking Instructions'!H90="Non Staff Traveller",'Banking Instructions'!H90="Employee",'Banking Instructions'!H90="Individual"),IF('Banking Instructions'!BS90="","",'Banking Instructions'!BS90),"")</f>
        <v/>
      </c>
      <c r="BM90" s="136" t="str">
        <f>IF(OR('Banking Instructions'!H90="Non Staff Traveller",'Banking Instructions'!H90="Employee",'Banking Instructions'!H90="Individual"),IF('Banking Instructions'!BT90="","",'Banking Instructions'!BT90),"")</f>
        <v/>
      </c>
      <c r="BN90" s="136"/>
      <c r="BO90" s="210"/>
      <c r="BP90" s="153"/>
      <c r="BQ90" s="153"/>
      <c r="BR90" s="136"/>
      <c r="BS90" s="136"/>
      <c r="BT90" s="136"/>
      <c r="BU90" s="136"/>
      <c r="BV90" s="136" t="str">
        <f t="shared" si="3"/>
        <v/>
      </c>
      <c r="BW90" s="136" t="str">
        <f t="shared" si="4"/>
        <v/>
      </c>
      <c r="BX90" s="210"/>
      <c r="BY90" s="136" t="str">
        <f>IF(OR('Banking Instructions'!H90="Non Staff Traveller",'Banking Instructions'!H90="Employee",'Banking Instructions'!H90="Individual"),IF('Banking Instructions'!CF90="","",'Banking Instructions'!CF90),"")</f>
        <v/>
      </c>
      <c r="BZ90" s="136" t="str">
        <f>IF(OR('Banking Instructions'!H90="Non Staff Traveller",'Banking Instructions'!H90="Employee",'Banking Instructions'!H90="Individual"),IF('Banking Instructions'!CG90="","",'Banking Instructions'!CG90),"")</f>
        <v/>
      </c>
      <c r="CA90" s="136"/>
    </row>
    <row r="91" spans="1:79" s="256" customFormat="1" x14ac:dyDescent="0.2">
      <c r="A91" s="317"/>
      <c r="B91" s="317"/>
      <c r="C91" s="317"/>
      <c r="D91" s="317"/>
      <c r="E91" s="317"/>
      <c r="F91" s="155"/>
      <c r="G91" s="141" t="str">
        <f>IF(OR('Banking Instructions'!H91="Non Staff Traveller",'Banking Instructions'!H91="Employee",'Banking Instructions'!H91="Individual"),'Banking Instructions'!H91,"")</f>
        <v/>
      </c>
      <c r="H91" s="141"/>
      <c r="I91" s="142" t="str">
        <f>IF(OR('Banking Instructions'!H91="Non Staff Traveller",'Banking Instructions'!H91="Employee",'Banking Instructions'!H91="Individual"),IF('Banking Instructions'!J91="","",'Banking Instructions'!J91),"")</f>
        <v/>
      </c>
      <c r="J91" s="143" t="str">
        <f>IF(OR('Banking Instructions'!H91="Non Staff Traveller",'Banking Instructions'!H91="Employee",'Banking Instructions'!H91="Individual"),IF('Banking Instructions'!K91="","",'Banking Instructions'!K91),"")</f>
        <v/>
      </c>
      <c r="K91" s="142" t="str">
        <f>IF(OR('Banking Instructions'!H91="Non Staff Traveller",'Banking Instructions'!H91="Employee",'Banking Instructions'!H91="Individual"),IF('Banking Instructions'!L91="","",'Banking Instructions'!L91),"")</f>
        <v/>
      </c>
      <c r="L91" s="143" t="str">
        <f>IF(OR('Banking Instructions'!H91="Non Staff Traveller",'Banking Instructions'!H91="Employee",'Banking Instructions'!H91="Individual"),IF('Banking Instructions'!Q91="","",'Banking Instructions'!Q91),"")</f>
        <v/>
      </c>
      <c r="M91" s="341"/>
      <c r="N91" s="145" t="str">
        <f>IF(OR('Banking Instructions'!H91="Non Staff Traveller",'Banking Instructions'!H91="Employee",'Banking Instructions'!H91="Individual"),IF('Banking Instructions'!U91="","",'Banking Instructions'!U91),"")</f>
        <v/>
      </c>
      <c r="O91" s="149"/>
      <c r="P91" s="149"/>
      <c r="Q91" s="129" t="str">
        <f>IF(OR('Banking Instructions'!H91="Non Staff Traveller",'Banking Instructions'!H91="Employee",'Banking Instructions'!H91="Individual"),IF('Banking Instructions'!X91="","",'Banking Instructions'!X91),"")</f>
        <v/>
      </c>
      <c r="R91" s="411"/>
      <c r="S91" s="411"/>
      <c r="T91" s="147" t="str">
        <f>IF(OR('Banking Instructions'!H91="Non Staff Traveller",'Banking Instructions'!H91="Employee",'Banking Instructions'!H91="Individual"),IF('Banking Instructions'!AA91="","",'Banking Instructions'!AA91),"")</f>
        <v/>
      </c>
      <c r="U91" s="147" t="str">
        <f>IF(OR('Banking Instructions'!H91="Non Staff Traveller",'Banking Instructions'!H91="Employee",'Banking Instructions'!H91="Individual"),IF('Banking Instructions'!AB91="","",'Banking Instructions'!AB91),"")</f>
        <v/>
      </c>
      <c r="V91" s="143" t="str">
        <f>IF(OR('Banking Instructions'!H91="Non Staff Traveller",'Banking Instructions'!H91="Employee",'Banking Instructions'!H91="Individual"),IF('Banking Instructions'!AC91="","",'Banking Instructions'!AC91),"")</f>
        <v/>
      </c>
      <c r="W91" s="342"/>
      <c r="X91" s="147"/>
      <c r="Y91" s="147"/>
      <c r="Z91" s="147"/>
      <c r="AA91" s="149"/>
      <c r="AB91" s="145" t="str">
        <f>IF(OR('Banking Instructions'!H91="Non Staff Traveller",'Banking Instructions'!H91="Employee",'Banking Instructions'!H91="Individual"),IF('Banking Instructions'!AI91="","",'Banking Instructions'!AI91),"")</f>
        <v/>
      </c>
      <c r="AC91" s="145" t="str">
        <f>IF(OR('Banking Instructions'!H91="Non Staff Traveller",'Banking Instructions'!H91="Employee",'Banking Instructions'!H91="Individual"),IF('Banking Instructions'!AJ91="","",'Banking Instructions'!AJ91),"")</f>
        <v/>
      </c>
      <c r="AD91" s="343" t="str">
        <f>IF(OR('Banking Instructions'!H91="Non Staff Traveller",'Banking Instructions'!H91="Employee",'Banking Instructions'!H91="Individual"),IF('Banking Instructions'!AK91="","",'Banking Instructions'!AK91),"")</f>
        <v/>
      </c>
      <c r="AE91" s="147"/>
      <c r="AF91" s="147" t="str">
        <f>IF(OR('Banking Instructions'!H91="Non Staff Traveller",'Banking Instructions'!H91="Employee",'Banking Instructions'!H91="Individual"),IF('Banking Instructions'!AM91="","",'Banking Instructions'!AM91),"")</f>
        <v/>
      </c>
      <c r="AG91" s="147" t="str">
        <f>IF(OR('Banking Instructions'!H91="Non Staff Traveller",'Banking Instructions'!H91="Employee",'Banking Instructions'!H91="Individual"),IF('Banking Instructions'!AN91="","",'Banking Instructions'!AN91),"")</f>
        <v/>
      </c>
      <c r="AH91" s="147"/>
      <c r="AI91" s="344" t="str">
        <f>IF(OR('Banking Instructions'!H91="Non Staff Traveller",'Banking Instructions'!H91="Employee",'Banking Instructions'!H91="Individual"),IF('Banking Instructions'!AP91="","",'Banking Instructions'!AP91),"")</f>
        <v/>
      </c>
      <c r="AJ91" s="150" t="str">
        <f>IF(OR('Banking Instructions'!H91="Non Staff Traveller",'Banking Instructions'!H91="Employee",'Banking Instructions'!H91="Individual"),IF('Banking Instructions'!AQ91="","",'Banking Instructions'!AQ91),"")</f>
        <v/>
      </c>
      <c r="AK91" s="151" t="str">
        <f>IF(OR('Banking Instructions'!H91="Non Staff Traveller",'Banking Instructions'!H91="Employee",'Banking Instructions'!H91="Individual"),IF('Banking Instructions'!AR91="","",'Banking Instructions'!AR91),"")</f>
        <v/>
      </c>
      <c r="AL91" s="344" t="str">
        <f>IF(OR('Banking Instructions'!H91="Non Staff Traveller",'Banking Instructions'!H91="Employee",'Banking Instructions'!H91="Individual"),IF('Banking Instructions'!AS91="","",'Banking Instructions'!AS91),"")</f>
        <v/>
      </c>
      <c r="AM91" s="152" t="str">
        <f>IF(OR('Banking Instructions'!H91="Non Staff Traveller",'Banking Instructions'!H91="Employee",'Banking Instructions'!H91="Individual"),IF('Banking Instructions'!AT91="","",'Banking Instructions'!AT91),"")</f>
        <v/>
      </c>
      <c r="AN91" s="152" t="str">
        <f>IF(OR('Banking Instructions'!H91="Non Staff Traveller",'Banking Instructions'!H91="Employee",'Banking Instructions'!H91="Individual"),IF('Banking Instructions'!AU91="","",'Banking Instructions'!AU91),"")</f>
        <v/>
      </c>
      <c r="AO91" s="136" t="str">
        <f>IF(OR('Banking Instructions'!H91="Non Staff Traveller",'Banking Instructions'!H91="Employee",'Banking Instructions'!H91="Individual"),IF('Banking Instructions'!AV91="","",'Banking Instructions'!AV91),"")</f>
        <v/>
      </c>
      <c r="AP91" s="210"/>
      <c r="AQ91" s="150" t="str">
        <f t="shared" si="5"/>
        <v/>
      </c>
      <c r="AR91" s="344"/>
      <c r="AS91" s="136" t="str">
        <f>IF(OR('Banking Instructions'!H91="Non Staff Traveller",'Banking Instructions'!H91="Employee",'Banking Instructions'!H91="Individual"),IF('Banking Instructions'!AZ91="","",'Banking Instructions'!AZ91),"")</f>
        <v/>
      </c>
      <c r="AT91" s="152" t="str">
        <f>IF(OR('Banking Instructions'!H91="Non Staff Traveller",'Banking Instructions'!H91="Employee",'Banking Instructions'!H91="Individual"),IF('Banking Instructions'!BA91="","",'Banking Instructions'!BA91),"")</f>
        <v/>
      </c>
      <c r="AU91" s="152" t="str">
        <f>IF(OR('Banking Instructions'!H91="Non Staff Traveller",'Banking Instructions'!H91="Employee",'Banking Instructions'!H91="Individual"),IF('Banking Instructions'!BB91="","",'Banking Instructions'!BB91),"")</f>
        <v/>
      </c>
      <c r="AV91" s="210"/>
      <c r="AW91" s="136" t="str">
        <f>IF(OR('Banking Instructions'!H91="Non Staff Traveller",'Banking Instructions'!H91="Employee",'Banking Instructions'!H91="Individual"),IF('Banking Instructions'!BD91="","",'Banking Instructions'!BD91),"")</f>
        <v/>
      </c>
      <c r="AX91" s="136" t="str">
        <f>IF(OR('Banking Instructions'!H91="Non Staff Traveller",'Banking Instructions'!H91="Employee",'Banking Instructions'!H91="Individual"),IF('Banking Instructions'!BE91="","",'Banking Instructions'!BE91),"")</f>
        <v/>
      </c>
      <c r="AY91" s="152" t="str">
        <f>IF(OR('Banking Instructions'!H91="Non Staff Traveller",'Banking Instructions'!H91="Employee",'Banking Instructions'!H91="Individual"),IF('Banking Instructions'!BF91="","",'Banking Instructions'!BF91),"")</f>
        <v/>
      </c>
      <c r="AZ91" s="152" t="str">
        <f>IF(OR('Banking Instructions'!H91="Non Staff Traveller",'Banking Instructions'!H91="Employee",'Banking Instructions'!H91="Individual"),IF('Banking Instructions'!BG91="","",'Banking Instructions'!BG91),"")</f>
        <v/>
      </c>
      <c r="BA91" s="152" t="str">
        <f>IF(OR('Banking Instructions'!H91="Non Staff Traveller",'Banking Instructions'!H91="Employee",'Banking Instructions'!H91="Individual"),IF('Banking Instructions'!BH91="","",'Banking Instructions'!BH91),"")</f>
        <v/>
      </c>
      <c r="BB91" s="152" t="str">
        <f>IF(OR('Banking Instructions'!H91="Non Staff Traveller",'Banking Instructions'!H91="Employee",'Banking Instructions'!H91="Individual"),IF('Banking Instructions'!BI91="","",'Banking Instructions'!BI91),"")</f>
        <v/>
      </c>
      <c r="BC91" s="152" t="str">
        <f>IF(OR('Banking Instructions'!H91="Non Staff Traveller",'Banking Instructions'!H91="Employee",'Banking Instructions'!H91="Individual"),IF('Banking Instructions'!BJ91="","",'Banking Instructions'!BJ91),"")</f>
        <v/>
      </c>
      <c r="BD91" s="136" t="str">
        <f>IF(OR('Banking Instructions'!H91="Non Staff Traveller",'Banking Instructions'!H91="Employee",'Banking Instructions'!H91="Individual"),IF('Banking Instructions'!BK91="","",'Banking Instructions'!BK91),"")</f>
        <v/>
      </c>
      <c r="BE91" s="152" t="str">
        <f>IF(OR('Banking Instructions'!H91="Non Staff Traveller",'Banking Instructions'!H91="Employee",'Banking Instructions'!H91="Individual"),IF('Banking Instructions'!BL91="","",'Banking Instructions'!BL91),"")</f>
        <v/>
      </c>
      <c r="BF91" s="136" t="str">
        <f>IF(OR('Banking Instructions'!H91="Non Staff Traveller",'Banking Instructions'!H91="Employee",'Banking Instructions'!H91="Individual"),IF('Banking Instructions'!BM91="","",'Banking Instructions'!BM91),"")</f>
        <v/>
      </c>
      <c r="BG91" s="136" t="str">
        <f>IF(OR('Banking Instructions'!H91="Non Staff Traveller",'Banking Instructions'!H91="Employee",'Banking Instructions'!H91="Individual"),IF('Banking Instructions'!BN91="","",'Banking Instructions'!BN91),"")</f>
        <v/>
      </c>
      <c r="BH91" s="136" t="str">
        <f>IF(OR('Banking Instructions'!H91="Non Staff Traveller",'Banking Instructions'!H91="Employee",'Banking Instructions'!H91="Individual"),IF('Banking Instructions'!BO91="","",'Banking Instructions'!BO91),"")</f>
        <v/>
      </c>
      <c r="BI91" s="136" t="str">
        <f>IF(OR('Banking Instructions'!H91="Non Staff Traveller",'Banking Instructions'!H91="Employee",'Banking Instructions'!H91="Individual"),IF('Banking Instructions'!BP91="","",'Banking Instructions'!BP91),"")</f>
        <v/>
      </c>
      <c r="BJ91" s="136" t="str">
        <f>IF(OR('Banking Instructions'!H91="Non Staff Traveller",'Banking Instructions'!H91="Employee",'Banking Instructions'!H91="Individual"),IF('Banking Instructions'!BQ91="","",'Banking Instructions'!BQ91),"")</f>
        <v/>
      </c>
      <c r="BK91" s="136" t="str">
        <f>IF(OR('Banking Instructions'!H91="Non Staff Traveller",'Banking Instructions'!H91="Employee",'Banking Instructions'!H91="Individual"),IF('Banking Instructions'!BR91="","",'Banking Instructions'!BR91),"")</f>
        <v/>
      </c>
      <c r="BL91" s="136" t="str">
        <f>IF(OR('Banking Instructions'!H91="Non Staff Traveller",'Banking Instructions'!H91="Employee",'Banking Instructions'!H91="Individual"),IF('Banking Instructions'!BS91="","",'Banking Instructions'!BS91),"")</f>
        <v/>
      </c>
      <c r="BM91" s="136" t="str">
        <f>IF(OR('Banking Instructions'!H91="Non Staff Traveller",'Banking Instructions'!H91="Employee",'Banking Instructions'!H91="Individual"),IF('Banking Instructions'!BT91="","",'Banking Instructions'!BT91),"")</f>
        <v/>
      </c>
      <c r="BN91" s="136"/>
      <c r="BO91" s="210"/>
      <c r="BP91" s="153"/>
      <c r="BQ91" s="153"/>
      <c r="BR91" s="136"/>
      <c r="BS91" s="136"/>
      <c r="BT91" s="136"/>
      <c r="BU91" s="136"/>
      <c r="BV91" s="136" t="str">
        <f t="shared" si="3"/>
        <v/>
      </c>
      <c r="BW91" s="136" t="str">
        <f t="shared" si="4"/>
        <v/>
      </c>
      <c r="BX91" s="210"/>
      <c r="BY91" s="136" t="str">
        <f>IF(OR('Banking Instructions'!H91="Non Staff Traveller",'Banking Instructions'!H91="Employee",'Banking Instructions'!H91="Individual"),IF('Banking Instructions'!CF91="","",'Banking Instructions'!CF91),"")</f>
        <v/>
      </c>
      <c r="BZ91" s="136" t="str">
        <f>IF(OR('Banking Instructions'!H91="Non Staff Traveller",'Banking Instructions'!H91="Employee",'Banking Instructions'!H91="Individual"),IF('Banking Instructions'!CG91="","",'Banking Instructions'!CG91),"")</f>
        <v/>
      </c>
      <c r="CA91" s="136"/>
    </row>
    <row r="92" spans="1:79" s="256" customFormat="1" x14ac:dyDescent="0.2">
      <c r="A92" s="317"/>
      <c r="B92" s="317"/>
      <c r="C92" s="317"/>
      <c r="D92" s="317"/>
      <c r="E92" s="317"/>
      <c r="F92" s="155"/>
      <c r="G92" s="141" t="str">
        <f>IF(OR('Banking Instructions'!H92="Non Staff Traveller",'Banking Instructions'!H92="Employee",'Banking Instructions'!H92="Individual"),'Banking Instructions'!H92,"")</f>
        <v/>
      </c>
      <c r="H92" s="141"/>
      <c r="I92" s="142" t="str">
        <f>IF(OR('Banking Instructions'!H92="Non Staff Traveller",'Banking Instructions'!H92="Employee",'Banking Instructions'!H92="Individual"),IF('Banking Instructions'!J92="","",'Banking Instructions'!J92),"")</f>
        <v/>
      </c>
      <c r="J92" s="143" t="str">
        <f>IF(OR('Banking Instructions'!H92="Non Staff Traveller",'Banking Instructions'!H92="Employee",'Banking Instructions'!H92="Individual"),IF('Banking Instructions'!K92="","",'Banking Instructions'!K92),"")</f>
        <v/>
      </c>
      <c r="K92" s="142" t="str">
        <f>IF(OR('Banking Instructions'!H92="Non Staff Traveller",'Banking Instructions'!H92="Employee",'Banking Instructions'!H92="Individual"),IF('Banking Instructions'!L92="","",'Banking Instructions'!L92),"")</f>
        <v/>
      </c>
      <c r="L92" s="143" t="str">
        <f>IF(OR('Banking Instructions'!H92="Non Staff Traveller",'Banking Instructions'!H92="Employee",'Banking Instructions'!H92="Individual"),IF('Banking Instructions'!Q92="","",'Banking Instructions'!Q92),"")</f>
        <v/>
      </c>
      <c r="M92" s="341"/>
      <c r="N92" s="145" t="str">
        <f>IF(OR('Banking Instructions'!H92="Non Staff Traveller",'Banking Instructions'!H92="Employee",'Banking Instructions'!H92="Individual"),IF('Banking Instructions'!U92="","",'Banking Instructions'!U92),"")</f>
        <v/>
      </c>
      <c r="O92" s="149"/>
      <c r="P92" s="149"/>
      <c r="Q92" s="129" t="str">
        <f>IF(OR('Banking Instructions'!H92="Non Staff Traveller",'Banking Instructions'!H92="Employee",'Banking Instructions'!H92="Individual"),IF('Banking Instructions'!X92="","",'Banking Instructions'!X92),"")</f>
        <v/>
      </c>
      <c r="R92" s="411"/>
      <c r="S92" s="411"/>
      <c r="T92" s="147" t="str">
        <f>IF(OR('Banking Instructions'!H92="Non Staff Traveller",'Banking Instructions'!H92="Employee",'Banking Instructions'!H92="Individual"),IF('Banking Instructions'!AA92="","",'Banking Instructions'!AA92),"")</f>
        <v/>
      </c>
      <c r="U92" s="147" t="str">
        <f>IF(OR('Banking Instructions'!H92="Non Staff Traveller",'Banking Instructions'!H92="Employee",'Banking Instructions'!H92="Individual"),IF('Banking Instructions'!AB92="","",'Banking Instructions'!AB92),"")</f>
        <v/>
      </c>
      <c r="V92" s="143" t="str">
        <f>IF(OR('Banking Instructions'!H92="Non Staff Traveller",'Banking Instructions'!H92="Employee",'Banking Instructions'!H92="Individual"),IF('Banking Instructions'!AC92="","",'Banking Instructions'!AC92),"")</f>
        <v/>
      </c>
      <c r="W92" s="342"/>
      <c r="X92" s="147"/>
      <c r="Y92" s="147"/>
      <c r="Z92" s="147"/>
      <c r="AA92" s="149"/>
      <c r="AB92" s="145" t="str">
        <f>IF(OR('Banking Instructions'!H92="Non Staff Traveller",'Banking Instructions'!H92="Employee",'Banking Instructions'!H92="Individual"),IF('Banking Instructions'!AI92="","",'Banking Instructions'!AI92),"")</f>
        <v/>
      </c>
      <c r="AC92" s="145" t="str">
        <f>IF(OR('Banking Instructions'!H92="Non Staff Traveller",'Banking Instructions'!H92="Employee",'Banking Instructions'!H92="Individual"),IF('Banking Instructions'!AJ92="","",'Banking Instructions'!AJ92),"")</f>
        <v/>
      </c>
      <c r="AD92" s="343" t="str">
        <f>IF(OR('Banking Instructions'!H92="Non Staff Traveller",'Banking Instructions'!H92="Employee",'Banking Instructions'!H92="Individual"),IF('Banking Instructions'!AK92="","",'Banking Instructions'!AK92),"")</f>
        <v/>
      </c>
      <c r="AE92" s="147"/>
      <c r="AF92" s="147" t="str">
        <f>IF(OR('Banking Instructions'!H92="Non Staff Traveller",'Banking Instructions'!H92="Employee",'Banking Instructions'!H92="Individual"),IF('Banking Instructions'!AM92="","",'Banking Instructions'!AM92),"")</f>
        <v/>
      </c>
      <c r="AG92" s="147" t="str">
        <f>IF(OR('Banking Instructions'!H92="Non Staff Traveller",'Banking Instructions'!H92="Employee",'Banking Instructions'!H92="Individual"),IF('Banking Instructions'!AN92="","",'Banking Instructions'!AN92),"")</f>
        <v/>
      </c>
      <c r="AH92" s="147"/>
      <c r="AI92" s="344" t="str">
        <f>IF(OR('Banking Instructions'!H92="Non Staff Traveller",'Banking Instructions'!H92="Employee",'Banking Instructions'!H92="Individual"),IF('Banking Instructions'!AP92="","",'Banking Instructions'!AP92),"")</f>
        <v/>
      </c>
      <c r="AJ92" s="150" t="str">
        <f>IF(OR('Banking Instructions'!H92="Non Staff Traveller",'Banking Instructions'!H92="Employee",'Banking Instructions'!H92="Individual"),IF('Banking Instructions'!AQ92="","",'Banking Instructions'!AQ92),"")</f>
        <v/>
      </c>
      <c r="AK92" s="151" t="str">
        <f>IF(OR('Banking Instructions'!H92="Non Staff Traveller",'Banking Instructions'!H92="Employee",'Banking Instructions'!H92="Individual"),IF('Banking Instructions'!AR92="","",'Banking Instructions'!AR92),"")</f>
        <v/>
      </c>
      <c r="AL92" s="344" t="str">
        <f>IF(OR('Banking Instructions'!H92="Non Staff Traveller",'Banking Instructions'!H92="Employee",'Banking Instructions'!H92="Individual"),IF('Banking Instructions'!AS92="","",'Banking Instructions'!AS92),"")</f>
        <v/>
      </c>
      <c r="AM92" s="152" t="str">
        <f>IF(OR('Banking Instructions'!H92="Non Staff Traveller",'Banking Instructions'!H92="Employee",'Banking Instructions'!H92="Individual"),IF('Banking Instructions'!AT92="","",'Banking Instructions'!AT92),"")</f>
        <v/>
      </c>
      <c r="AN92" s="152" t="str">
        <f>IF(OR('Banking Instructions'!H92="Non Staff Traveller",'Banking Instructions'!H92="Employee",'Banking Instructions'!H92="Individual"),IF('Banking Instructions'!AU92="","",'Banking Instructions'!AU92),"")</f>
        <v/>
      </c>
      <c r="AO92" s="136" t="str">
        <f>IF(OR('Banking Instructions'!H92="Non Staff Traveller",'Banking Instructions'!H92="Employee",'Banking Instructions'!H92="Individual"),IF('Banking Instructions'!AV92="","",'Banking Instructions'!AV92),"")</f>
        <v/>
      </c>
      <c r="AP92" s="210"/>
      <c r="AQ92" s="150" t="str">
        <f t="shared" si="5"/>
        <v/>
      </c>
      <c r="AR92" s="344"/>
      <c r="AS92" s="136" t="str">
        <f>IF(OR('Banking Instructions'!H92="Non Staff Traveller",'Banking Instructions'!H92="Employee",'Banking Instructions'!H92="Individual"),IF('Banking Instructions'!AZ92="","",'Banking Instructions'!AZ92),"")</f>
        <v/>
      </c>
      <c r="AT92" s="152" t="str">
        <f>IF(OR('Banking Instructions'!H92="Non Staff Traveller",'Banking Instructions'!H92="Employee",'Banking Instructions'!H92="Individual"),IF('Banking Instructions'!BA92="","",'Banking Instructions'!BA92),"")</f>
        <v/>
      </c>
      <c r="AU92" s="152" t="str">
        <f>IF(OR('Banking Instructions'!H92="Non Staff Traveller",'Banking Instructions'!H92="Employee",'Banking Instructions'!H92="Individual"),IF('Banking Instructions'!BB92="","",'Banking Instructions'!BB92),"")</f>
        <v/>
      </c>
      <c r="AV92" s="210"/>
      <c r="AW92" s="136" t="str">
        <f>IF(OR('Banking Instructions'!H92="Non Staff Traveller",'Banking Instructions'!H92="Employee",'Banking Instructions'!H92="Individual"),IF('Banking Instructions'!BD92="","",'Banking Instructions'!BD92),"")</f>
        <v/>
      </c>
      <c r="AX92" s="136" t="str">
        <f>IF(OR('Banking Instructions'!H92="Non Staff Traveller",'Banking Instructions'!H92="Employee",'Banking Instructions'!H92="Individual"),IF('Banking Instructions'!BE92="","",'Banking Instructions'!BE92),"")</f>
        <v/>
      </c>
      <c r="AY92" s="152" t="str">
        <f>IF(OR('Banking Instructions'!H92="Non Staff Traveller",'Banking Instructions'!H92="Employee",'Banking Instructions'!H92="Individual"),IF('Banking Instructions'!BF92="","",'Banking Instructions'!BF92),"")</f>
        <v/>
      </c>
      <c r="AZ92" s="152" t="str">
        <f>IF(OR('Banking Instructions'!H92="Non Staff Traveller",'Banking Instructions'!H92="Employee",'Banking Instructions'!H92="Individual"),IF('Banking Instructions'!BG92="","",'Banking Instructions'!BG92),"")</f>
        <v/>
      </c>
      <c r="BA92" s="152" t="str">
        <f>IF(OR('Banking Instructions'!H92="Non Staff Traveller",'Banking Instructions'!H92="Employee",'Banking Instructions'!H92="Individual"),IF('Banking Instructions'!BH92="","",'Banking Instructions'!BH92),"")</f>
        <v/>
      </c>
      <c r="BB92" s="152" t="str">
        <f>IF(OR('Banking Instructions'!H92="Non Staff Traveller",'Banking Instructions'!H92="Employee",'Banking Instructions'!H92="Individual"),IF('Banking Instructions'!BI92="","",'Banking Instructions'!BI92),"")</f>
        <v/>
      </c>
      <c r="BC92" s="152" t="str">
        <f>IF(OR('Banking Instructions'!H92="Non Staff Traveller",'Banking Instructions'!H92="Employee",'Banking Instructions'!H92="Individual"),IF('Banking Instructions'!BJ92="","",'Banking Instructions'!BJ92),"")</f>
        <v/>
      </c>
      <c r="BD92" s="136" t="str">
        <f>IF(OR('Banking Instructions'!H92="Non Staff Traveller",'Banking Instructions'!H92="Employee",'Banking Instructions'!H92="Individual"),IF('Banking Instructions'!BK92="","",'Banking Instructions'!BK92),"")</f>
        <v/>
      </c>
      <c r="BE92" s="152" t="str">
        <f>IF(OR('Banking Instructions'!H92="Non Staff Traveller",'Banking Instructions'!H92="Employee",'Banking Instructions'!H92="Individual"),IF('Banking Instructions'!BL92="","",'Banking Instructions'!BL92),"")</f>
        <v/>
      </c>
      <c r="BF92" s="136" t="str">
        <f>IF(OR('Banking Instructions'!H92="Non Staff Traveller",'Banking Instructions'!H92="Employee",'Banking Instructions'!H92="Individual"),IF('Banking Instructions'!BM92="","",'Banking Instructions'!BM92),"")</f>
        <v/>
      </c>
      <c r="BG92" s="136" t="str">
        <f>IF(OR('Banking Instructions'!H92="Non Staff Traveller",'Banking Instructions'!H92="Employee",'Banking Instructions'!H92="Individual"),IF('Banking Instructions'!BN92="","",'Banking Instructions'!BN92),"")</f>
        <v/>
      </c>
      <c r="BH92" s="136" t="str">
        <f>IF(OR('Banking Instructions'!H92="Non Staff Traveller",'Banking Instructions'!H92="Employee",'Banking Instructions'!H92="Individual"),IF('Banking Instructions'!BO92="","",'Banking Instructions'!BO92),"")</f>
        <v/>
      </c>
      <c r="BI92" s="136" t="str">
        <f>IF(OR('Banking Instructions'!H92="Non Staff Traveller",'Banking Instructions'!H92="Employee",'Banking Instructions'!H92="Individual"),IF('Banking Instructions'!BP92="","",'Banking Instructions'!BP92),"")</f>
        <v/>
      </c>
      <c r="BJ92" s="136" t="str">
        <f>IF(OR('Banking Instructions'!H92="Non Staff Traveller",'Banking Instructions'!H92="Employee",'Banking Instructions'!H92="Individual"),IF('Banking Instructions'!BQ92="","",'Banking Instructions'!BQ92),"")</f>
        <v/>
      </c>
      <c r="BK92" s="136" t="str">
        <f>IF(OR('Banking Instructions'!H92="Non Staff Traveller",'Banking Instructions'!H92="Employee",'Banking Instructions'!H92="Individual"),IF('Banking Instructions'!BR92="","",'Banking Instructions'!BR92),"")</f>
        <v/>
      </c>
      <c r="BL92" s="136" t="str">
        <f>IF(OR('Banking Instructions'!H92="Non Staff Traveller",'Banking Instructions'!H92="Employee",'Banking Instructions'!H92="Individual"),IF('Banking Instructions'!BS92="","",'Banking Instructions'!BS92),"")</f>
        <v/>
      </c>
      <c r="BM92" s="136" t="str">
        <f>IF(OR('Banking Instructions'!H92="Non Staff Traveller",'Banking Instructions'!H92="Employee",'Banking Instructions'!H92="Individual"),IF('Banking Instructions'!BT92="","",'Banking Instructions'!BT92),"")</f>
        <v/>
      </c>
      <c r="BN92" s="136"/>
      <c r="BO92" s="210"/>
      <c r="BP92" s="153"/>
      <c r="BQ92" s="153"/>
      <c r="BR92" s="136"/>
      <c r="BS92" s="136"/>
      <c r="BT92" s="136"/>
      <c r="BU92" s="136"/>
      <c r="BV92" s="136" t="str">
        <f t="shared" si="3"/>
        <v/>
      </c>
      <c r="BW92" s="136" t="str">
        <f t="shared" si="4"/>
        <v/>
      </c>
      <c r="BX92" s="210"/>
      <c r="BY92" s="136" t="str">
        <f>IF(OR('Banking Instructions'!H92="Non Staff Traveller",'Banking Instructions'!H92="Employee",'Banking Instructions'!H92="Individual"),IF('Banking Instructions'!CF92="","",'Banking Instructions'!CF92),"")</f>
        <v/>
      </c>
      <c r="BZ92" s="136" t="str">
        <f>IF(OR('Banking Instructions'!H92="Non Staff Traveller",'Banking Instructions'!H92="Employee",'Banking Instructions'!H92="Individual"),IF('Banking Instructions'!CG92="","",'Banking Instructions'!CG92),"")</f>
        <v/>
      </c>
      <c r="CA92" s="136"/>
    </row>
    <row r="93" spans="1:79" s="256" customFormat="1" x14ac:dyDescent="0.2">
      <c r="A93" s="317"/>
      <c r="B93" s="317"/>
      <c r="C93" s="317"/>
      <c r="D93" s="317"/>
      <c r="E93" s="317"/>
      <c r="F93" s="155"/>
      <c r="G93" s="141" t="str">
        <f>IF(OR('Banking Instructions'!H93="Non Staff Traveller",'Banking Instructions'!H93="Employee",'Banking Instructions'!H93="Individual"),'Banking Instructions'!H93,"")</f>
        <v/>
      </c>
      <c r="H93" s="141"/>
      <c r="I93" s="142" t="str">
        <f>IF(OR('Banking Instructions'!H93="Non Staff Traveller",'Banking Instructions'!H93="Employee",'Banking Instructions'!H93="Individual"),IF('Banking Instructions'!J93="","",'Banking Instructions'!J93),"")</f>
        <v/>
      </c>
      <c r="J93" s="143" t="str">
        <f>IF(OR('Banking Instructions'!H93="Non Staff Traveller",'Banking Instructions'!H93="Employee",'Banking Instructions'!H93="Individual"),IF('Banking Instructions'!K93="","",'Banking Instructions'!K93),"")</f>
        <v/>
      </c>
      <c r="K93" s="142" t="str">
        <f>IF(OR('Banking Instructions'!H93="Non Staff Traveller",'Banking Instructions'!H93="Employee",'Banking Instructions'!H93="Individual"),IF('Banking Instructions'!L93="","",'Banking Instructions'!L93),"")</f>
        <v/>
      </c>
      <c r="L93" s="143" t="str">
        <f>IF(OR('Banking Instructions'!H93="Non Staff Traveller",'Banking Instructions'!H93="Employee",'Banking Instructions'!H93="Individual"),IF('Banking Instructions'!Q93="","",'Banking Instructions'!Q93),"")</f>
        <v/>
      </c>
      <c r="M93" s="341"/>
      <c r="N93" s="145" t="str">
        <f>IF(OR('Banking Instructions'!H93="Non Staff Traveller",'Banking Instructions'!H93="Employee",'Banking Instructions'!H93="Individual"),IF('Banking Instructions'!U93="","",'Banking Instructions'!U93),"")</f>
        <v/>
      </c>
      <c r="O93" s="149"/>
      <c r="P93" s="149"/>
      <c r="Q93" s="129" t="str">
        <f>IF(OR('Banking Instructions'!H93="Non Staff Traveller",'Banking Instructions'!H93="Employee",'Banking Instructions'!H93="Individual"),IF('Banking Instructions'!X93="","",'Banking Instructions'!X93),"")</f>
        <v/>
      </c>
      <c r="R93" s="411"/>
      <c r="S93" s="411"/>
      <c r="T93" s="147" t="str">
        <f>IF(OR('Banking Instructions'!H93="Non Staff Traveller",'Banking Instructions'!H93="Employee",'Banking Instructions'!H93="Individual"),IF('Banking Instructions'!AA93="","",'Banking Instructions'!AA93),"")</f>
        <v/>
      </c>
      <c r="U93" s="147" t="str">
        <f>IF(OR('Banking Instructions'!H93="Non Staff Traveller",'Banking Instructions'!H93="Employee",'Banking Instructions'!H93="Individual"),IF('Banking Instructions'!AB93="","",'Banking Instructions'!AB93),"")</f>
        <v/>
      </c>
      <c r="V93" s="143" t="str">
        <f>IF(OR('Banking Instructions'!H93="Non Staff Traveller",'Banking Instructions'!H93="Employee",'Banking Instructions'!H93="Individual"),IF('Banking Instructions'!AC93="","",'Banking Instructions'!AC93),"")</f>
        <v/>
      </c>
      <c r="W93" s="342"/>
      <c r="X93" s="147"/>
      <c r="Y93" s="147"/>
      <c r="Z93" s="147"/>
      <c r="AA93" s="149"/>
      <c r="AB93" s="145" t="str">
        <f>IF(OR('Banking Instructions'!H93="Non Staff Traveller",'Banking Instructions'!H93="Employee",'Banking Instructions'!H93="Individual"),IF('Banking Instructions'!AI93="","",'Banking Instructions'!AI93),"")</f>
        <v/>
      </c>
      <c r="AC93" s="145" t="str">
        <f>IF(OR('Banking Instructions'!H93="Non Staff Traveller",'Banking Instructions'!H93="Employee",'Banking Instructions'!H93="Individual"),IF('Banking Instructions'!AJ93="","",'Banking Instructions'!AJ93),"")</f>
        <v/>
      </c>
      <c r="AD93" s="343" t="str">
        <f>IF(OR('Banking Instructions'!H93="Non Staff Traveller",'Banking Instructions'!H93="Employee",'Banking Instructions'!H93="Individual"),IF('Banking Instructions'!AK93="","",'Banking Instructions'!AK93),"")</f>
        <v/>
      </c>
      <c r="AE93" s="147"/>
      <c r="AF93" s="147" t="str">
        <f>IF(OR('Banking Instructions'!H93="Non Staff Traveller",'Banking Instructions'!H93="Employee",'Banking Instructions'!H93="Individual"),IF('Banking Instructions'!AM93="","",'Banking Instructions'!AM93),"")</f>
        <v/>
      </c>
      <c r="AG93" s="147" t="str">
        <f>IF(OR('Banking Instructions'!H93="Non Staff Traveller",'Banking Instructions'!H93="Employee",'Banking Instructions'!H93="Individual"),IF('Banking Instructions'!AN93="","",'Banking Instructions'!AN93),"")</f>
        <v/>
      </c>
      <c r="AH93" s="147"/>
      <c r="AI93" s="344" t="str">
        <f>IF(OR('Banking Instructions'!H93="Non Staff Traveller",'Banking Instructions'!H93="Employee",'Banking Instructions'!H93="Individual"),IF('Banking Instructions'!AP93="","",'Banking Instructions'!AP93),"")</f>
        <v/>
      </c>
      <c r="AJ93" s="150" t="str">
        <f>IF(OR('Banking Instructions'!H93="Non Staff Traveller",'Banking Instructions'!H93="Employee",'Banking Instructions'!H93="Individual"),IF('Banking Instructions'!AQ93="","",'Banking Instructions'!AQ93),"")</f>
        <v/>
      </c>
      <c r="AK93" s="151" t="str">
        <f>IF(OR('Banking Instructions'!H93="Non Staff Traveller",'Banking Instructions'!H93="Employee",'Banking Instructions'!H93="Individual"),IF('Banking Instructions'!AR93="","",'Banking Instructions'!AR93),"")</f>
        <v/>
      </c>
      <c r="AL93" s="344" t="str">
        <f>IF(OR('Banking Instructions'!H93="Non Staff Traveller",'Banking Instructions'!H93="Employee",'Banking Instructions'!H93="Individual"),IF('Banking Instructions'!AS93="","",'Banking Instructions'!AS93),"")</f>
        <v/>
      </c>
      <c r="AM93" s="152" t="str">
        <f>IF(OR('Banking Instructions'!H93="Non Staff Traveller",'Banking Instructions'!H93="Employee",'Banking Instructions'!H93="Individual"),IF('Banking Instructions'!AT93="","",'Banking Instructions'!AT93),"")</f>
        <v/>
      </c>
      <c r="AN93" s="152" t="str">
        <f>IF(OR('Banking Instructions'!H93="Non Staff Traveller",'Banking Instructions'!H93="Employee",'Banking Instructions'!H93="Individual"),IF('Banking Instructions'!AU93="","",'Banking Instructions'!AU93),"")</f>
        <v/>
      </c>
      <c r="AO93" s="136" t="str">
        <f>IF(OR('Banking Instructions'!H93="Non Staff Traveller",'Banking Instructions'!H93="Employee",'Banking Instructions'!H93="Individual"),IF('Banking Instructions'!AV93="","",'Banking Instructions'!AV93),"")</f>
        <v/>
      </c>
      <c r="AP93" s="210"/>
      <c r="AQ93" s="150" t="str">
        <f t="shared" si="5"/>
        <v/>
      </c>
      <c r="AR93" s="344"/>
      <c r="AS93" s="136" t="str">
        <f>IF(OR('Banking Instructions'!H93="Non Staff Traveller",'Banking Instructions'!H93="Employee",'Banking Instructions'!H93="Individual"),IF('Banking Instructions'!AZ93="","",'Banking Instructions'!AZ93),"")</f>
        <v/>
      </c>
      <c r="AT93" s="152" t="str">
        <f>IF(OR('Banking Instructions'!H93="Non Staff Traveller",'Banking Instructions'!H93="Employee",'Banking Instructions'!H93="Individual"),IF('Banking Instructions'!BA93="","",'Banking Instructions'!BA93),"")</f>
        <v/>
      </c>
      <c r="AU93" s="152" t="str">
        <f>IF(OR('Banking Instructions'!H93="Non Staff Traveller",'Banking Instructions'!H93="Employee",'Banking Instructions'!H93="Individual"),IF('Banking Instructions'!BB93="","",'Banking Instructions'!BB93),"")</f>
        <v/>
      </c>
      <c r="AV93" s="210"/>
      <c r="AW93" s="136" t="str">
        <f>IF(OR('Banking Instructions'!H93="Non Staff Traveller",'Banking Instructions'!H93="Employee",'Banking Instructions'!H93="Individual"),IF('Banking Instructions'!BD93="","",'Banking Instructions'!BD93),"")</f>
        <v/>
      </c>
      <c r="AX93" s="136" t="str">
        <f>IF(OR('Banking Instructions'!H93="Non Staff Traveller",'Banking Instructions'!H93="Employee",'Banking Instructions'!H93="Individual"),IF('Banking Instructions'!BE93="","",'Banking Instructions'!BE93),"")</f>
        <v/>
      </c>
      <c r="AY93" s="152" t="str">
        <f>IF(OR('Banking Instructions'!H93="Non Staff Traveller",'Banking Instructions'!H93="Employee",'Banking Instructions'!H93="Individual"),IF('Banking Instructions'!BF93="","",'Banking Instructions'!BF93),"")</f>
        <v/>
      </c>
      <c r="AZ93" s="152" t="str">
        <f>IF(OR('Banking Instructions'!H93="Non Staff Traveller",'Banking Instructions'!H93="Employee",'Banking Instructions'!H93="Individual"),IF('Banking Instructions'!BG93="","",'Banking Instructions'!BG93),"")</f>
        <v/>
      </c>
      <c r="BA93" s="152" t="str">
        <f>IF(OR('Banking Instructions'!H93="Non Staff Traveller",'Banking Instructions'!H93="Employee",'Banking Instructions'!H93="Individual"),IF('Banking Instructions'!BH93="","",'Banking Instructions'!BH93),"")</f>
        <v/>
      </c>
      <c r="BB93" s="152" t="str">
        <f>IF(OR('Banking Instructions'!H93="Non Staff Traveller",'Banking Instructions'!H93="Employee",'Banking Instructions'!H93="Individual"),IF('Banking Instructions'!BI93="","",'Banking Instructions'!BI93),"")</f>
        <v/>
      </c>
      <c r="BC93" s="152" t="str">
        <f>IF(OR('Banking Instructions'!H93="Non Staff Traveller",'Banking Instructions'!H93="Employee",'Banking Instructions'!H93="Individual"),IF('Banking Instructions'!BJ93="","",'Banking Instructions'!BJ93),"")</f>
        <v/>
      </c>
      <c r="BD93" s="136" t="str">
        <f>IF(OR('Banking Instructions'!H93="Non Staff Traveller",'Banking Instructions'!H93="Employee",'Banking Instructions'!H93="Individual"),IF('Banking Instructions'!BK93="","",'Banking Instructions'!BK93),"")</f>
        <v/>
      </c>
      <c r="BE93" s="152" t="str">
        <f>IF(OR('Banking Instructions'!H93="Non Staff Traveller",'Banking Instructions'!H93="Employee",'Banking Instructions'!H93="Individual"),IF('Banking Instructions'!BL93="","",'Banking Instructions'!BL93),"")</f>
        <v/>
      </c>
      <c r="BF93" s="136" t="str">
        <f>IF(OR('Banking Instructions'!H93="Non Staff Traveller",'Banking Instructions'!H93="Employee",'Banking Instructions'!H93="Individual"),IF('Banking Instructions'!BM93="","",'Banking Instructions'!BM93),"")</f>
        <v/>
      </c>
      <c r="BG93" s="136" t="str">
        <f>IF(OR('Banking Instructions'!H93="Non Staff Traveller",'Banking Instructions'!H93="Employee",'Banking Instructions'!H93="Individual"),IF('Banking Instructions'!BN93="","",'Banking Instructions'!BN93),"")</f>
        <v/>
      </c>
      <c r="BH93" s="136" t="str">
        <f>IF(OR('Banking Instructions'!H93="Non Staff Traveller",'Banking Instructions'!H93="Employee",'Banking Instructions'!H93="Individual"),IF('Banking Instructions'!BO93="","",'Banking Instructions'!BO93),"")</f>
        <v/>
      </c>
      <c r="BI93" s="136" t="str">
        <f>IF(OR('Banking Instructions'!H93="Non Staff Traveller",'Banking Instructions'!H93="Employee",'Banking Instructions'!H93="Individual"),IF('Banking Instructions'!BP93="","",'Banking Instructions'!BP93),"")</f>
        <v/>
      </c>
      <c r="BJ93" s="136" t="str">
        <f>IF(OR('Banking Instructions'!H93="Non Staff Traveller",'Banking Instructions'!H93="Employee",'Banking Instructions'!H93="Individual"),IF('Banking Instructions'!BQ93="","",'Banking Instructions'!BQ93),"")</f>
        <v/>
      </c>
      <c r="BK93" s="136" t="str">
        <f>IF(OR('Banking Instructions'!H93="Non Staff Traveller",'Banking Instructions'!H93="Employee",'Banking Instructions'!H93="Individual"),IF('Banking Instructions'!BR93="","",'Banking Instructions'!BR93),"")</f>
        <v/>
      </c>
      <c r="BL93" s="136" t="str">
        <f>IF(OR('Banking Instructions'!H93="Non Staff Traveller",'Banking Instructions'!H93="Employee",'Banking Instructions'!H93="Individual"),IF('Banking Instructions'!BS93="","",'Banking Instructions'!BS93),"")</f>
        <v/>
      </c>
      <c r="BM93" s="136" t="str">
        <f>IF(OR('Banking Instructions'!H93="Non Staff Traveller",'Banking Instructions'!H93="Employee",'Banking Instructions'!H93="Individual"),IF('Banking Instructions'!BT93="","",'Banking Instructions'!BT93),"")</f>
        <v/>
      </c>
      <c r="BN93" s="136"/>
      <c r="BO93" s="210"/>
      <c r="BP93" s="153"/>
      <c r="BQ93" s="153"/>
      <c r="BR93" s="136"/>
      <c r="BS93" s="136"/>
      <c r="BT93" s="136"/>
      <c r="BU93" s="136"/>
      <c r="BV93" s="136" t="str">
        <f t="shared" si="3"/>
        <v/>
      </c>
      <c r="BW93" s="136" t="str">
        <f t="shared" si="4"/>
        <v/>
      </c>
      <c r="BX93" s="210"/>
      <c r="BY93" s="136" t="str">
        <f>IF(OR('Banking Instructions'!H93="Non Staff Traveller",'Banking Instructions'!H93="Employee",'Banking Instructions'!H93="Individual"),IF('Banking Instructions'!CF93="","",'Banking Instructions'!CF93),"")</f>
        <v/>
      </c>
      <c r="BZ93" s="136" t="str">
        <f>IF(OR('Banking Instructions'!H93="Non Staff Traveller",'Banking Instructions'!H93="Employee",'Banking Instructions'!H93="Individual"),IF('Banking Instructions'!CG93="","",'Banking Instructions'!CG93),"")</f>
        <v/>
      </c>
      <c r="CA93" s="136"/>
    </row>
    <row r="94" spans="1:79" s="256" customFormat="1" x14ac:dyDescent="0.2">
      <c r="A94" s="317"/>
      <c r="B94" s="317"/>
      <c r="C94" s="317"/>
      <c r="D94" s="317"/>
      <c r="E94" s="317"/>
      <c r="F94" s="155"/>
      <c r="G94" s="141" t="str">
        <f>IF(OR('Banking Instructions'!H94="Non Staff Traveller",'Banking Instructions'!H94="Employee",'Banking Instructions'!H94="Individual"),'Banking Instructions'!H94,"")</f>
        <v/>
      </c>
      <c r="H94" s="141"/>
      <c r="I94" s="142" t="str">
        <f>IF(OR('Banking Instructions'!H94="Non Staff Traveller",'Banking Instructions'!H94="Employee",'Banking Instructions'!H94="Individual"),IF('Banking Instructions'!J94="","",'Banking Instructions'!J94),"")</f>
        <v/>
      </c>
      <c r="J94" s="143" t="str">
        <f>IF(OR('Banking Instructions'!H94="Non Staff Traveller",'Banking Instructions'!H94="Employee",'Banking Instructions'!H94="Individual"),IF('Banking Instructions'!K94="","",'Banking Instructions'!K94),"")</f>
        <v/>
      </c>
      <c r="K94" s="142" t="str">
        <f>IF(OR('Banking Instructions'!H94="Non Staff Traveller",'Banking Instructions'!H94="Employee",'Banking Instructions'!H94="Individual"),IF('Banking Instructions'!L94="","",'Banking Instructions'!L94),"")</f>
        <v/>
      </c>
      <c r="L94" s="143" t="str">
        <f>IF(OR('Banking Instructions'!H94="Non Staff Traveller",'Banking Instructions'!H94="Employee",'Banking Instructions'!H94="Individual"),IF('Banking Instructions'!Q94="","",'Banking Instructions'!Q94),"")</f>
        <v/>
      </c>
      <c r="M94" s="341"/>
      <c r="N94" s="145" t="str">
        <f>IF(OR('Banking Instructions'!H94="Non Staff Traveller",'Banking Instructions'!H94="Employee",'Banking Instructions'!H94="Individual"),IF('Banking Instructions'!U94="","",'Banking Instructions'!U94),"")</f>
        <v/>
      </c>
      <c r="O94" s="149"/>
      <c r="P94" s="149"/>
      <c r="Q94" s="129" t="str">
        <f>IF(OR('Banking Instructions'!H94="Non Staff Traveller",'Banking Instructions'!H94="Employee",'Banking Instructions'!H94="Individual"),IF('Banking Instructions'!X94="","",'Banking Instructions'!X94),"")</f>
        <v/>
      </c>
      <c r="R94" s="411"/>
      <c r="S94" s="411"/>
      <c r="T94" s="147" t="str">
        <f>IF(OR('Banking Instructions'!H94="Non Staff Traveller",'Banking Instructions'!H94="Employee",'Banking Instructions'!H94="Individual"),IF('Banking Instructions'!AA94="","",'Banking Instructions'!AA94),"")</f>
        <v/>
      </c>
      <c r="U94" s="147" t="str">
        <f>IF(OR('Banking Instructions'!H94="Non Staff Traveller",'Banking Instructions'!H94="Employee",'Banking Instructions'!H94="Individual"),IF('Banking Instructions'!AB94="","",'Banking Instructions'!AB94),"")</f>
        <v/>
      </c>
      <c r="V94" s="143" t="str">
        <f>IF(OR('Banking Instructions'!H94="Non Staff Traveller",'Banking Instructions'!H94="Employee",'Banking Instructions'!H94="Individual"),IF('Banking Instructions'!AC94="","",'Banking Instructions'!AC94),"")</f>
        <v/>
      </c>
      <c r="W94" s="342"/>
      <c r="X94" s="147"/>
      <c r="Y94" s="147"/>
      <c r="Z94" s="147"/>
      <c r="AA94" s="149"/>
      <c r="AB94" s="145" t="str">
        <f>IF(OR('Banking Instructions'!H94="Non Staff Traveller",'Banking Instructions'!H94="Employee",'Banking Instructions'!H94="Individual"),IF('Banking Instructions'!AI94="","",'Banking Instructions'!AI94),"")</f>
        <v/>
      </c>
      <c r="AC94" s="145" t="str">
        <f>IF(OR('Banking Instructions'!H94="Non Staff Traveller",'Banking Instructions'!H94="Employee",'Banking Instructions'!H94="Individual"),IF('Banking Instructions'!AJ94="","",'Banking Instructions'!AJ94),"")</f>
        <v/>
      </c>
      <c r="AD94" s="343" t="str">
        <f>IF(OR('Banking Instructions'!H94="Non Staff Traveller",'Banking Instructions'!H94="Employee",'Banking Instructions'!H94="Individual"),IF('Banking Instructions'!AK94="","",'Banking Instructions'!AK94),"")</f>
        <v/>
      </c>
      <c r="AE94" s="147"/>
      <c r="AF94" s="147" t="str">
        <f>IF(OR('Banking Instructions'!H94="Non Staff Traveller",'Banking Instructions'!H94="Employee",'Banking Instructions'!H94="Individual"),IF('Banking Instructions'!AM94="","",'Banking Instructions'!AM94),"")</f>
        <v/>
      </c>
      <c r="AG94" s="147" t="str">
        <f>IF(OR('Banking Instructions'!H94="Non Staff Traveller",'Banking Instructions'!H94="Employee",'Banking Instructions'!H94="Individual"),IF('Banking Instructions'!AN94="","",'Banking Instructions'!AN94),"")</f>
        <v/>
      </c>
      <c r="AH94" s="147"/>
      <c r="AI94" s="344" t="str">
        <f>IF(OR('Banking Instructions'!H94="Non Staff Traveller",'Banking Instructions'!H94="Employee",'Banking Instructions'!H94="Individual"),IF('Banking Instructions'!AP94="","",'Banking Instructions'!AP94),"")</f>
        <v/>
      </c>
      <c r="AJ94" s="150" t="str">
        <f>IF(OR('Banking Instructions'!H94="Non Staff Traveller",'Banking Instructions'!H94="Employee",'Banking Instructions'!H94="Individual"),IF('Banking Instructions'!AQ94="","",'Banking Instructions'!AQ94),"")</f>
        <v/>
      </c>
      <c r="AK94" s="151" t="str">
        <f>IF(OR('Banking Instructions'!H94="Non Staff Traveller",'Banking Instructions'!H94="Employee",'Banking Instructions'!H94="Individual"),IF('Banking Instructions'!AR94="","",'Banking Instructions'!AR94),"")</f>
        <v/>
      </c>
      <c r="AL94" s="344" t="str">
        <f>IF(OR('Banking Instructions'!H94="Non Staff Traveller",'Banking Instructions'!H94="Employee",'Banking Instructions'!H94="Individual"),IF('Banking Instructions'!AS94="","",'Banking Instructions'!AS94),"")</f>
        <v/>
      </c>
      <c r="AM94" s="152" t="str">
        <f>IF(OR('Banking Instructions'!H94="Non Staff Traveller",'Banking Instructions'!H94="Employee",'Banking Instructions'!H94="Individual"),IF('Banking Instructions'!AT94="","",'Banking Instructions'!AT94),"")</f>
        <v/>
      </c>
      <c r="AN94" s="152" t="str">
        <f>IF(OR('Banking Instructions'!H94="Non Staff Traveller",'Banking Instructions'!H94="Employee",'Banking Instructions'!H94="Individual"),IF('Banking Instructions'!AU94="","",'Banking Instructions'!AU94),"")</f>
        <v/>
      </c>
      <c r="AO94" s="136" t="str">
        <f>IF(OR('Banking Instructions'!H94="Non Staff Traveller",'Banking Instructions'!H94="Employee",'Banking Instructions'!H94="Individual"),IF('Banking Instructions'!AV94="","",'Banking Instructions'!AV94),"")</f>
        <v/>
      </c>
      <c r="AP94" s="210"/>
      <c r="AQ94" s="150" t="str">
        <f t="shared" si="5"/>
        <v/>
      </c>
      <c r="AR94" s="344"/>
      <c r="AS94" s="136" t="str">
        <f>IF(OR('Banking Instructions'!H94="Non Staff Traveller",'Banking Instructions'!H94="Employee",'Banking Instructions'!H94="Individual"),IF('Banking Instructions'!AZ94="","",'Banking Instructions'!AZ94),"")</f>
        <v/>
      </c>
      <c r="AT94" s="152" t="str">
        <f>IF(OR('Banking Instructions'!H94="Non Staff Traveller",'Banking Instructions'!H94="Employee",'Banking Instructions'!H94="Individual"),IF('Banking Instructions'!BA94="","",'Banking Instructions'!BA94),"")</f>
        <v/>
      </c>
      <c r="AU94" s="152" t="str">
        <f>IF(OR('Banking Instructions'!H94="Non Staff Traveller",'Banking Instructions'!H94="Employee",'Banking Instructions'!H94="Individual"),IF('Banking Instructions'!BB94="","",'Banking Instructions'!BB94),"")</f>
        <v/>
      </c>
      <c r="AV94" s="210"/>
      <c r="AW94" s="136" t="str">
        <f>IF(OR('Banking Instructions'!H94="Non Staff Traveller",'Banking Instructions'!H94="Employee",'Banking Instructions'!H94="Individual"),IF('Banking Instructions'!BD94="","",'Banking Instructions'!BD94),"")</f>
        <v/>
      </c>
      <c r="AX94" s="136" t="str">
        <f>IF(OR('Banking Instructions'!H94="Non Staff Traveller",'Banking Instructions'!H94="Employee",'Banking Instructions'!H94="Individual"),IF('Banking Instructions'!BE94="","",'Banking Instructions'!BE94),"")</f>
        <v/>
      </c>
      <c r="AY94" s="152" t="str">
        <f>IF(OR('Banking Instructions'!H94="Non Staff Traveller",'Banking Instructions'!H94="Employee",'Banking Instructions'!H94="Individual"),IF('Banking Instructions'!BF94="","",'Banking Instructions'!BF94),"")</f>
        <v/>
      </c>
      <c r="AZ94" s="152" t="str">
        <f>IF(OR('Banking Instructions'!H94="Non Staff Traveller",'Banking Instructions'!H94="Employee",'Banking Instructions'!H94="Individual"),IF('Banking Instructions'!BG94="","",'Banking Instructions'!BG94),"")</f>
        <v/>
      </c>
      <c r="BA94" s="152" t="str">
        <f>IF(OR('Banking Instructions'!H94="Non Staff Traveller",'Banking Instructions'!H94="Employee",'Banking Instructions'!H94="Individual"),IF('Banking Instructions'!BH94="","",'Banking Instructions'!BH94),"")</f>
        <v/>
      </c>
      <c r="BB94" s="152" t="str">
        <f>IF(OR('Banking Instructions'!H94="Non Staff Traveller",'Banking Instructions'!H94="Employee",'Banking Instructions'!H94="Individual"),IF('Banking Instructions'!BI94="","",'Banking Instructions'!BI94),"")</f>
        <v/>
      </c>
      <c r="BC94" s="152" t="str">
        <f>IF(OR('Banking Instructions'!H94="Non Staff Traveller",'Banking Instructions'!H94="Employee",'Banking Instructions'!H94="Individual"),IF('Banking Instructions'!BJ94="","",'Banking Instructions'!BJ94),"")</f>
        <v/>
      </c>
      <c r="BD94" s="136" t="str">
        <f>IF(OR('Banking Instructions'!H94="Non Staff Traveller",'Banking Instructions'!H94="Employee",'Banking Instructions'!H94="Individual"),IF('Banking Instructions'!BK94="","",'Banking Instructions'!BK94),"")</f>
        <v/>
      </c>
      <c r="BE94" s="152" t="str">
        <f>IF(OR('Banking Instructions'!H94="Non Staff Traveller",'Banking Instructions'!H94="Employee",'Banking Instructions'!H94="Individual"),IF('Banking Instructions'!BL94="","",'Banking Instructions'!BL94),"")</f>
        <v/>
      </c>
      <c r="BF94" s="136" t="str">
        <f>IF(OR('Banking Instructions'!H94="Non Staff Traveller",'Banking Instructions'!H94="Employee",'Banking Instructions'!H94="Individual"),IF('Banking Instructions'!BM94="","",'Banking Instructions'!BM94),"")</f>
        <v/>
      </c>
      <c r="BG94" s="136" t="str">
        <f>IF(OR('Banking Instructions'!H94="Non Staff Traveller",'Banking Instructions'!H94="Employee",'Banking Instructions'!H94="Individual"),IF('Banking Instructions'!BN94="","",'Banking Instructions'!BN94),"")</f>
        <v/>
      </c>
      <c r="BH94" s="136" t="str">
        <f>IF(OR('Banking Instructions'!H94="Non Staff Traveller",'Banking Instructions'!H94="Employee",'Banking Instructions'!H94="Individual"),IF('Banking Instructions'!BO94="","",'Banking Instructions'!BO94),"")</f>
        <v/>
      </c>
      <c r="BI94" s="136" t="str">
        <f>IF(OR('Banking Instructions'!H94="Non Staff Traveller",'Banking Instructions'!H94="Employee",'Banking Instructions'!H94="Individual"),IF('Banking Instructions'!BP94="","",'Banking Instructions'!BP94),"")</f>
        <v/>
      </c>
      <c r="BJ94" s="136" t="str">
        <f>IF(OR('Banking Instructions'!H94="Non Staff Traveller",'Banking Instructions'!H94="Employee",'Banking Instructions'!H94="Individual"),IF('Banking Instructions'!BQ94="","",'Banking Instructions'!BQ94),"")</f>
        <v/>
      </c>
      <c r="BK94" s="136" t="str">
        <f>IF(OR('Banking Instructions'!H94="Non Staff Traveller",'Banking Instructions'!H94="Employee",'Banking Instructions'!H94="Individual"),IF('Banking Instructions'!BR94="","",'Banking Instructions'!BR94),"")</f>
        <v/>
      </c>
      <c r="BL94" s="136" t="str">
        <f>IF(OR('Banking Instructions'!H94="Non Staff Traveller",'Banking Instructions'!H94="Employee",'Banking Instructions'!H94="Individual"),IF('Banking Instructions'!BS94="","",'Banking Instructions'!BS94),"")</f>
        <v/>
      </c>
      <c r="BM94" s="136" t="str">
        <f>IF(OR('Banking Instructions'!H94="Non Staff Traveller",'Banking Instructions'!H94="Employee",'Banking Instructions'!H94="Individual"),IF('Banking Instructions'!BT94="","",'Banking Instructions'!BT94),"")</f>
        <v/>
      </c>
      <c r="BN94" s="136"/>
      <c r="BO94" s="210"/>
      <c r="BP94" s="153"/>
      <c r="BQ94" s="153"/>
      <c r="BR94" s="136"/>
      <c r="BS94" s="136"/>
      <c r="BT94" s="136"/>
      <c r="BU94" s="136"/>
      <c r="BV94" s="136" t="str">
        <f t="shared" si="3"/>
        <v/>
      </c>
      <c r="BW94" s="136" t="str">
        <f t="shared" si="4"/>
        <v/>
      </c>
      <c r="BX94" s="210"/>
      <c r="BY94" s="136" t="str">
        <f>IF(OR('Banking Instructions'!H94="Non Staff Traveller",'Banking Instructions'!H94="Employee",'Banking Instructions'!H94="Individual"),IF('Banking Instructions'!CF94="","",'Banking Instructions'!CF94),"")</f>
        <v/>
      </c>
      <c r="BZ94" s="136" t="str">
        <f>IF(OR('Banking Instructions'!H94="Non Staff Traveller",'Banking Instructions'!H94="Employee",'Banking Instructions'!H94="Individual"),IF('Banking Instructions'!CG94="","",'Banking Instructions'!CG94),"")</f>
        <v/>
      </c>
      <c r="CA94" s="136"/>
    </row>
    <row r="95" spans="1:79" s="256" customFormat="1" x14ac:dyDescent="0.2">
      <c r="A95" s="317"/>
      <c r="B95" s="317"/>
      <c r="C95" s="317"/>
      <c r="D95" s="317"/>
      <c r="E95" s="317"/>
      <c r="F95" s="155"/>
      <c r="G95" s="141" t="str">
        <f>IF(OR('Banking Instructions'!H95="Non Staff Traveller",'Banking Instructions'!H95="Employee",'Banking Instructions'!H95="Individual"),'Banking Instructions'!H95,"")</f>
        <v/>
      </c>
      <c r="H95" s="141"/>
      <c r="I95" s="142" t="str">
        <f>IF(OR('Banking Instructions'!H95="Non Staff Traveller",'Banking Instructions'!H95="Employee",'Banking Instructions'!H95="Individual"),IF('Banking Instructions'!J95="","",'Banking Instructions'!J95),"")</f>
        <v/>
      </c>
      <c r="J95" s="143" t="str">
        <f>IF(OR('Banking Instructions'!H95="Non Staff Traveller",'Banking Instructions'!H95="Employee",'Banking Instructions'!H95="Individual"),IF('Banking Instructions'!K95="","",'Banking Instructions'!K95),"")</f>
        <v/>
      </c>
      <c r="K95" s="142" t="str">
        <f>IF(OR('Banking Instructions'!H95="Non Staff Traveller",'Banking Instructions'!H95="Employee",'Banking Instructions'!H95="Individual"),IF('Banking Instructions'!L95="","",'Banking Instructions'!L95),"")</f>
        <v/>
      </c>
      <c r="L95" s="143" t="str">
        <f>IF(OR('Banking Instructions'!H95="Non Staff Traveller",'Banking Instructions'!H95="Employee",'Banking Instructions'!H95="Individual"),IF('Banking Instructions'!Q95="","",'Banking Instructions'!Q95),"")</f>
        <v/>
      </c>
      <c r="M95" s="341"/>
      <c r="N95" s="145" t="str">
        <f>IF(OR('Banking Instructions'!H95="Non Staff Traveller",'Banking Instructions'!H95="Employee",'Banking Instructions'!H95="Individual"),IF('Banking Instructions'!U95="","",'Banking Instructions'!U95),"")</f>
        <v/>
      </c>
      <c r="O95" s="149"/>
      <c r="P95" s="149"/>
      <c r="Q95" s="129" t="str">
        <f>IF(OR('Banking Instructions'!H95="Non Staff Traveller",'Banking Instructions'!H95="Employee",'Banking Instructions'!H95="Individual"),IF('Banking Instructions'!X95="","",'Banking Instructions'!X95),"")</f>
        <v/>
      </c>
      <c r="R95" s="411"/>
      <c r="S95" s="411"/>
      <c r="T95" s="147" t="str">
        <f>IF(OR('Banking Instructions'!H95="Non Staff Traveller",'Banking Instructions'!H95="Employee",'Banking Instructions'!H95="Individual"),IF('Banking Instructions'!AA95="","",'Banking Instructions'!AA95),"")</f>
        <v/>
      </c>
      <c r="U95" s="147" t="str">
        <f>IF(OR('Banking Instructions'!H95="Non Staff Traveller",'Banking Instructions'!H95="Employee",'Banking Instructions'!H95="Individual"),IF('Banking Instructions'!AB95="","",'Banking Instructions'!AB95),"")</f>
        <v/>
      </c>
      <c r="V95" s="143" t="str">
        <f>IF(OR('Banking Instructions'!H95="Non Staff Traveller",'Banking Instructions'!H95="Employee",'Banking Instructions'!H95="Individual"),IF('Banking Instructions'!AC95="","",'Banking Instructions'!AC95),"")</f>
        <v/>
      </c>
      <c r="W95" s="342"/>
      <c r="X95" s="147"/>
      <c r="Y95" s="147"/>
      <c r="Z95" s="147"/>
      <c r="AA95" s="149"/>
      <c r="AB95" s="145" t="str">
        <f>IF(OR('Banking Instructions'!H95="Non Staff Traveller",'Banking Instructions'!H95="Employee",'Banking Instructions'!H95="Individual"),IF('Banking Instructions'!AI95="","",'Banking Instructions'!AI95),"")</f>
        <v/>
      </c>
      <c r="AC95" s="145" t="str">
        <f>IF(OR('Banking Instructions'!H95="Non Staff Traveller",'Banking Instructions'!H95="Employee",'Banking Instructions'!H95="Individual"),IF('Banking Instructions'!AJ95="","",'Banking Instructions'!AJ95),"")</f>
        <v/>
      </c>
      <c r="AD95" s="343" t="str">
        <f>IF(OR('Banking Instructions'!H95="Non Staff Traveller",'Banking Instructions'!H95="Employee",'Banking Instructions'!H95="Individual"),IF('Banking Instructions'!AK95="","",'Banking Instructions'!AK95),"")</f>
        <v/>
      </c>
      <c r="AE95" s="147"/>
      <c r="AF95" s="147" t="str">
        <f>IF(OR('Banking Instructions'!H95="Non Staff Traveller",'Banking Instructions'!H95="Employee",'Banking Instructions'!H95="Individual"),IF('Banking Instructions'!AM95="","",'Banking Instructions'!AM95),"")</f>
        <v/>
      </c>
      <c r="AG95" s="147" t="str">
        <f>IF(OR('Banking Instructions'!H95="Non Staff Traveller",'Banking Instructions'!H95="Employee",'Banking Instructions'!H95="Individual"),IF('Banking Instructions'!AN95="","",'Banking Instructions'!AN95),"")</f>
        <v/>
      </c>
      <c r="AH95" s="147"/>
      <c r="AI95" s="344" t="str">
        <f>IF(OR('Banking Instructions'!H95="Non Staff Traveller",'Banking Instructions'!H95="Employee",'Banking Instructions'!H95="Individual"),IF('Banking Instructions'!AP95="","",'Banking Instructions'!AP95),"")</f>
        <v/>
      </c>
      <c r="AJ95" s="150" t="str">
        <f>IF(OR('Banking Instructions'!H95="Non Staff Traveller",'Banking Instructions'!H95="Employee",'Banking Instructions'!H95="Individual"),IF('Banking Instructions'!AQ95="","",'Banking Instructions'!AQ95),"")</f>
        <v/>
      </c>
      <c r="AK95" s="151" t="str">
        <f>IF(OR('Banking Instructions'!H95="Non Staff Traveller",'Banking Instructions'!H95="Employee",'Banking Instructions'!H95="Individual"),IF('Banking Instructions'!AR95="","",'Banking Instructions'!AR95),"")</f>
        <v/>
      </c>
      <c r="AL95" s="344" t="str">
        <f>IF(OR('Banking Instructions'!H95="Non Staff Traveller",'Banking Instructions'!H95="Employee",'Banking Instructions'!H95="Individual"),IF('Banking Instructions'!AS95="","",'Banking Instructions'!AS95),"")</f>
        <v/>
      </c>
      <c r="AM95" s="152" t="str">
        <f>IF(OR('Banking Instructions'!H95="Non Staff Traveller",'Banking Instructions'!H95="Employee",'Banking Instructions'!H95="Individual"),IF('Banking Instructions'!AT95="","",'Banking Instructions'!AT95),"")</f>
        <v/>
      </c>
      <c r="AN95" s="152" t="str">
        <f>IF(OR('Banking Instructions'!H95="Non Staff Traveller",'Banking Instructions'!H95="Employee",'Banking Instructions'!H95="Individual"),IF('Banking Instructions'!AU95="","",'Banking Instructions'!AU95),"")</f>
        <v/>
      </c>
      <c r="AO95" s="136" t="str">
        <f>IF(OR('Banking Instructions'!H95="Non Staff Traveller",'Banking Instructions'!H95="Employee",'Banking Instructions'!H95="Individual"),IF('Banking Instructions'!AV95="","",'Banking Instructions'!AV95),"")</f>
        <v/>
      </c>
      <c r="AP95" s="210"/>
      <c r="AQ95" s="150" t="str">
        <f t="shared" si="5"/>
        <v/>
      </c>
      <c r="AR95" s="344"/>
      <c r="AS95" s="136" t="str">
        <f>IF(OR('Banking Instructions'!H95="Non Staff Traveller",'Banking Instructions'!H95="Employee",'Banking Instructions'!H95="Individual"),IF('Banking Instructions'!AZ95="","",'Banking Instructions'!AZ95),"")</f>
        <v/>
      </c>
      <c r="AT95" s="152" t="str">
        <f>IF(OR('Banking Instructions'!H95="Non Staff Traveller",'Banking Instructions'!H95="Employee",'Banking Instructions'!H95="Individual"),IF('Banking Instructions'!BA95="","",'Banking Instructions'!BA95),"")</f>
        <v/>
      </c>
      <c r="AU95" s="152" t="str">
        <f>IF(OR('Banking Instructions'!H95="Non Staff Traveller",'Banking Instructions'!H95="Employee",'Banking Instructions'!H95="Individual"),IF('Banking Instructions'!BB95="","",'Banking Instructions'!BB95),"")</f>
        <v/>
      </c>
      <c r="AV95" s="210"/>
      <c r="AW95" s="136" t="str">
        <f>IF(OR('Banking Instructions'!H95="Non Staff Traveller",'Banking Instructions'!H95="Employee",'Banking Instructions'!H95="Individual"),IF('Banking Instructions'!BD95="","",'Banking Instructions'!BD95),"")</f>
        <v/>
      </c>
      <c r="AX95" s="136" t="str">
        <f>IF(OR('Banking Instructions'!H95="Non Staff Traveller",'Banking Instructions'!H95="Employee",'Banking Instructions'!H95="Individual"),IF('Banking Instructions'!BE95="","",'Banking Instructions'!BE95),"")</f>
        <v/>
      </c>
      <c r="AY95" s="152" t="str">
        <f>IF(OR('Banking Instructions'!H95="Non Staff Traveller",'Banking Instructions'!H95="Employee",'Banking Instructions'!H95="Individual"),IF('Banking Instructions'!BF95="","",'Banking Instructions'!BF95),"")</f>
        <v/>
      </c>
      <c r="AZ95" s="152" t="str">
        <f>IF(OR('Banking Instructions'!H95="Non Staff Traveller",'Banking Instructions'!H95="Employee",'Banking Instructions'!H95="Individual"),IF('Banking Instructions'!BG95="","",'Banking Instructions'!BG95),"")</f>
        <v/>
      </c>
      <c r="BA95" s="152" t="str">
        <f>IF(OR('Banking Instructions'!H95="Non Staff Traveller",'Banking Instructions'!H95="Employee",'Banking Instructions'!H95="Individual"),IF('Banking Instructions'!BH95="","",'Banking Instructions'!BH95),"")</f>
        <v/>
      </c>
      <c r="BB95" s="152" t="str">
        <f>IF(OR('Banking Instructions'!H95="Non Staff Traveller",'Banking Instructions'!H95="Employee",'Banking Instructions'!H95="Individual"),IF('Banking Instructions'!BI95="","",'Banking Instructions'!BI95),"")</f>
        <v/>
      </c>
      <c r="BC95" s="152" t="str">
        <f>IF(OR('Banking Instructions'!H95="Non Staff Traveller",'Banking Instructions'!H95="Employee",'Banking Instructions'!H95="Individual"),IF('Banking Instructions'!BJ95="","",'Banking Instructions'!BJ95),"")</f>
        <v/>
      </c>
      <c r="BD95" s="136" t="str">
        <f>IF(OR('Banking Instructions'!H95="Non Staff Traveller",'Banking Instructions'!H95="Employee",'Banking Instructions'!H95="Individual"),IF('Banking Instructions'!BK95="","",'Banking Instructions'!BK95),"")</f>
        <v/>
      </c>
      <c r="BE95" s="152" t="str">
        <f>IF(OR('Banking Instructions'!H95="Non Staff Traveller",'Banking Instructions'!H95="Employee",'Banking Instructions'!H95="Individual"),IF('Banking Instructions'!BL95="","",'Banking Instructions'!BL95),"")</f>
        <v/>
      </c>
      <c r="BF95" s="136" t="str">
        <f>IF(OR('Banking Instructions'!H95="Non Staff Traveller",'Banking Instructions'!H95="Employee",'Banking Instructions'!H95="Individual"),IF('Banking Instructions'!BM95="","",'Banking Instructions'!BM95),"")</f>
        <v/>
      </c>
      <c r="BG95" s="136" t="str">
        <f>IF(OR('Banking Instructions'!H95="Non Staff Traveller",'Banking Instructions'!H95="Employee",'Banking Instructions'!H95="Individual"),IF('Banking Instructions'!BN95="","",'Banking Instructions'!BN95),"")</f>
        <v/>
      </c>
      <c r="BH95" s="136" t="str">
        <f>IF(OR('Banking Instructions'!H95="Non Staff Traveller",'Banking Instructions'!H95="Employee",'Banking Instructions'!H95="Individual"),IF('Banking Instructions'!BO95="","",'Banking Instructions'!BO95),"")</f>
        <v/>
      </c>
      <c r="BI95" s="136" t="str">
        <f>IF(OR('Banking Instructions'!H95="Non Staff Traveller",'Banking Instructions'!H95="Employee",'Banking Instructions'!H95="Individual"),IF('Banking Instructions'!BP95="","",'Banking Instructions'!BP95),"")</f>
        <v/>
      </c>
      <c r="BJ95" s="136" t="str">
        <f>IF(OR('Banking Instructions'!H95="Non Staff Traveller",'Banking Instructions'!H95="Employee",'Banking Instructions'!H95="Individual"),IF('Banking Instructions'!BQ95="","",'Banking Instructions'!BQ95),"")</f>
        <v/>
      </c>
      <c r="BK95" s="136" t="str">
        <f>IF(OR('Banking Instructions'!H95="Non Staff Traveller",'Banking Instructions'!H95="Employee",'Banking Instructions'!H95="Individual"),IF('Banking Instructions'!BR95="","",'Banking Instructions'!BR95),"")</f>
        <v/>
      </c>
      <c r="BL95" s="136" t="str">
        <f>IF(OR('Banking Instructions'!H95="Non Staff Traveller",'Banking Instructions'!H95="Employee",'Banking Instructions'!H95="Individual"),IF('Banking Instructions'!BS95="","",'Banking Instructions'!BS95),"")</f>
        <v/>
      </c>
      <c r="BM95" s="136" t="str">
        <f>IF(OR('Banking Instructions'!H95="Non Staff Traveller",'Banking Instructions'!H95="Employee",'Banking Instructions'!H95="Individual"),IF('Banking Instructions'!BT95="","",'Banking Instructions'!BT95),"")</f>
        <v/>
      </c>
      <c r="BN95" s="136"/>
      <c r="BO95" s="210"/>
      <c r="BP95" s="153"/>
      <c r="BQ95" s="153"/>
      <c r="BR95" s="136"/>
      <c r="BS95" s="136"/>
      <c r="BT95" s="136"/>
      <c r="BU95" s="136"/>
      <c r="BV95" s="136" t="str">
        <f t="shared" si="3"/>
        <v/>
      </c>
      <c r="BW95" s="136" t="str">
        <f t="shared" si="4"/>
        <v/>
      </c>
      <c r="BX95" s="210"/>
      <c r="BY95" s="136" t="str">
        <f>IF(OR('Banking Instructions'!H95="Non Staff Traveller",'Banking Instructions'!H95="Employee",'Banking Instructions'!H95="Individual"),IF('Banking Instructions'!CF95="","",'Banking Instructions'!CF95),"")</f>
        <v/>
      </c>
      <c r="BZ95" s="136" t="str">
        <f>IF(OR('Banking Instructions'!H95="Non Staff Traveller",'Banking Instructions'!H95="Employee",'Banking Instructions'!H95="Individual"),IF('Banking Instructions'!CG95="","",'Banking Instructions'!CG95),"")</f>
        <v/>
      </c>
      <c r="CA95" s="136"/>
    </row>
    <row r="96" spans="1:79" s="256" customFormat="1" x14ac:dyDescent="0.2">
      <c r="A96" s="317"/>
      <c r="B96" s="317"/>
      <c r="C96" s="317"/>
      <c r="D96" s="317"/>
      <c r="E96" s="317"/>
      <c r="F96" s="155"/>
      <c r="G96" s="141" t="str">
        <f>IF(OR('Banking Instructions'!H96="Non Staff Traveller",'Banking Instructions'!H96="Employee",'Banking Instructions'!H96="Individual"),'Banking Instructions'!H96,"")</f>
        <v/>
      </c>
      <c r="H96" s="141"/>
      <c r="I96" s="142" t="str">
        <f>IF(OR('Banking Instructions'!H96="Non Staff Traveller",'Banking Instructions'!H96="Employee",'Banking Instructions'!H96="Individual"),IF('Banking Instructions'!J96="","",'Banking Instructions'!J96),"")</f>
        <v/>
      </c>
      <c r="J96" s="143" t="str">
        <f>IF(OR('Banking Instructions'!H96="Non Staff Traveller",'Banking Instructions'!H96="Employee",'Banking Instructions'!H96="Individual"),IF('Banking Instructions'!K96="","",'Banking Instructions'!K96),"")</f>
        <v/>
      </c>
      <c r="K96" s="142" t="str">
        <f>IF(OR('Banking Instructions'!H96="Non Staff Traveller",'Banking Instructions'!H96="Employee",'Banking Instructions'!H96="Individual"),IF('Banking Instructions'!L96="","",'Banking Instructions'!L96),"")</f>
        <v/>
      </c>
      <c r="L96" s="143" t="str">
        <f>IF(OR('Banking Instructions'!H96="Non Staff Traveller",'Banking Instructions'!H96="Employee",'Banking Instructions'!H96="Individual"),IF('Banking Instructions'!Q96="","",'Banking Instructions'!Q96),"")</f>
        <v/>
      </c>
      <c r="M96" s="341"/>
      <c r="N96" s="145" t="str">
        <f>IF(OR('Banking Instructions'!H96="Non Staff Traveller",'Banking Instructions'!H96="Employee",'Banking Instructions'!H96="Individual"),IF('Banking Instructions'!U96="","",'Banking Instructions'!U96),"")</f>
        <v/>
      </c>
      <c r="O96" s="149"/>
      <c r="P96" s="149"/>
      <c r="Q96" s="129" t="str">
        <f>IF(OR('Banking Instructions'!H96="Non Staff Traveller",'Banking Instructions'!H96="Employee",'Banking Instructions'!H96="Individual"),IF('Banking Instructions'!X96="","",'Banking Instructions'!X96),"")</f>
        <v/>
      </c>
      <c r="R96" s="411"/>
      <c r="S96" s="411"/>
      <c r="T96" s="147" t="str">
        <f>IF(OR('Banking Instructions'!H96="Non Staff Traveller",'Banking Instructions'!H96="Employee",'Banking Instructions'!H96="Individual"),IF('Banking Instructions'!AA96="","",'Banking Instructions'!AA96),"")</f>
        <v/>
      </c>
      <c r="U96" s="147" t="str">
        <f>IF(OR('Banking Instructions'!H96="Non Staff Traveller",'Banking Instructions'!H96="Employee",'Banking Instructions'!H96="Individual"),IF('Banking Instructions'!AB96="","",'Banking Instructions'!AB96),"")</f>
        <v/>
      </c>
      <c r="V96" s="143" t="str">
        <f>IF(OR('Banking Instructions'!H96="Non Staff Traveller",'Banking Instructions'!H96="Employee",'Banking Instructions'!H96="Individual"),IF('Banking Instructions'!AC96="","",'Banking Instructions'!AC96),"")</f>
        <v/>
      </c>
      <c r="W96" s="342"/>
      <c r="X96" s="147"/>
      <c r="Y96" s="147"/>
      <c r="Z96" s="147"/>
      <c r="AA96" s="149"/>
      <c r="AB96" s="145" t="str">
        <f>IF(OR('Banking Instructions'!H96="Non Staff Traveller",'Banking Instructions'!H96="Employee",'Banking Instructions'!H96="Individual"),IF('Banking Instructions'!AI96="","",'Banking Instructions'!AI96),"")</f>
        <v/>
      </c>
      <c r="AC96" s="145" t="str">
        <f>IF(OR('Banking Instructions'!H96="Non Staff Traveller",'Banking Instructions'!H96="Employee",'Banking Instructions'!H96="Individual"),IF('Banking Instructions'!AJ96="","",'Banking Instructions'!AJ96),"")</f>
        <v/>
      </c>
      <c r="AD96" s="343" t="str">
        <f>IF(OR('Banking Instructions'!H96="Non Staff Traveller",'Banking Instructions'!H96="Employee",'Banking Instructions'!H96="Individual"),IF('Banking Instructions'!AK96="","",'Banking Instructions'!AK96),"")</f>
        <v/>
      </c>
      <c r="AE96" s="147"/>
      <c r="AF96" s="147" t="str">
        <f>IF(OR('Banking Instructions'!H96="Non Staff Traveller",'Banking Instructions'!H96="Employee",'Banking Instructions'!H96="Individual"),IF('Banking Instructions'!AM96="","",'Banking Instructions'!AM96),"")</f>
        <v/>
      </c>
      <c r="AG96" s="147" t="str">
        <f>IF(OR('Banking Instructions'!H96="Non Staff Traveller",'Banking Instructions'!H96="Employee",'Banking Instructions'!H96="Individual"),IF('Banking Instructions'!AN96="","",'Banking Instructions'!AN96),"")</f>
        <v/>
      </c>
      <c r="AH96" s="147"/>
      <c r="AI96" s="344" t="str">
        <f>IF(OR('Banking Instructions'!H96="Non Staff Traveller",'Banking Instructions'!H96="Employee",'Banking Instructions'!H96="Individual"),IF('Banking Instructions'!AP96="","",'Banking Instructions'!AP96),"")</f>
        <v/>
      </c>
      <c r="AJ96" s="150" t="str">
        <f>IF(OR('Banking Instructions'!H96="Non Staff Traveller",'Banking Instructions'!H96="Employee",'Banking Instructions'!H96="Individual"),IF('Banking Instructions'!AQ96="","",'Banking Instructions'!AQ96),"")</f>
        <v/>
      </c>
      <c r="AK96" s="151" t="str">
        <f>IF(OR('Banking Instructions'!H96="Non Staff Traveller",'Banking Instructions'!H96="Employee",'Banking Instructions'!H96="Individual"),IF('Banking Instructions'!AR96="","",'Banking Instructions'!AR96),"")</f>
        <v/>
      </c>
      <c r="AL96" s="344" t="str">
        <f>IF(OR('Banking Instructions'!H96="Non Staff Traveller",'Banking Instructions'!H96="Employee",'Banking Instructions'!H96="Individual"),IF('Banking Instructions'!AS96="","",'Banking Instructions'!AS96),"")</f>
        <v/>
      </c>
      <c r="AM96" s="152" t="str">
        <f>IF(OR('Banking Instructions'!H96="Non Staff Traveller",'Banking Instructions'!H96="Employee",'Banking Instructions'!H96="Individual"),IF('Banking Instructions'!AT96="","",'Banking Instructions'!AT96),"")</f>
        <v/>
      </c>
      <c r="AN96" s="152" t="str">
        <f>IF(OR('Banking Instructions'!H96="Non Staff Traveller",'Banking Instructions'!H96="Employee",'Banking Instructions'!H96="Individual"),IF('Banking Instructions'!AU96="","",'Banking Instructions'!AU96),"")</f>
        <v/>
      </c>
      <c r="AO96" s="136" t="str">
        <f>IF(OR('Banking Instructions'!H96="Non Staff Traveller",'Banking Instructions'!H96="Employee",'Banking Instructions'!H96="Individual"),IF('Banking Instructions'!AV96="","",'Banking Instructions'!AV96),"")</f>
        <v/>
      </c>
      <c r="AP96" s="210"/>
      <c r="AQ96" s="150" t="str">
        <f t="shared" si="5"/>
        <v/>
      </c>
      <c r="AR96" s="344"/>
      <c r="AS96" s="136" t="str">
        <f>IF(OR('Banking Instructions'!H96="Non Staff Traveller",'Banking Instructions'!H96="Employee",'Banking Instructions'!H96="Individual"),IF('Banking Instructions'!AZ96="","",'Banking Instructions'!AZ96),"")</f>
        <v/>
      </c>
      <c r="AT96" s="152" t="str">
        <f>IF(OR('Banking Instructions'!H96="Non Staff Traveller",'Banking Instructions'!H96="Employee",'Banking Instructions'!H96="Individual"),IF('Banking Instructions'!BA96="","",'Banking Instructions'!BA96),"")</f>
        <v/>
      </c>
      <c r="AU96" s="152" t="str">
        <f>IF(OR('Banking Instructions'!H96="Non Staff Traveller",'Banking Instructions'!H96="Employee",'Banking Instructions'!H96="Individual"),IF('Banking Instructions'!BB96="","",'Banking Instructions'!BB96),"")</f>
        <v/>
      </c>
      <c r="AV96" s="210"/>
      <c r="AW96" s="136" t="str">
        <f>IF(OR('Banking Instructions'!H96="Non Staff Traveller",'Banking Instructions'!H96="Employee",'Banking Instructions'!H96="Individual"),IF('Banking Instructions'!BD96="","",'Banking Instructions'!BD96),"")</f>
        <v/>
      </c>
      <c r="AX96" s="136" t="str">
        <f>IF(OR('Banking Instructions'!H96="Non Staff Traveller",'Banking Instructions'!H96="Employee",'Banking Instructions'!H96="Individual"),IF('Banking Instructions'!BE96="","",'Banking Instructions'!BE96),"")</f>
        <v/>
      </c>
      <c r="AY96" s="152" t="str">
        <f>IF(OR('Banking Instructions'!H96="Non Staff Traveller",'Banking Instructions'!H96="Employee",'Banking Instructions'!H96="Individual"),IF('Banking Instructions'!BF96="","",'Banking Instructions'!BF96),"")</f>
        <v/>
      </c>
      <c r="AZ96" s="152" t="str">
        <f>IF(OR('Banking Instructions'!H96="Non Staff Traveller",'Banking Instructions'!H96="Employee",'Banking Instructions'!H96="Individual"),IF('Banking Instructions'!BG96="","",'Banking Instructions'!BG96),"")</f>
        <v/>
      </c>
      <c r="BA96" s="152" t="str">
        <f>IF(OR('Banking Instructions'!H96="Non Staff Traveller",'Banking Instructions'!H96="Employee",'Banking Instructions'!H96="Individual"),IF('Banking Instructions'!BH96="","",'Banking Instructions'!BH96),"")</f>
        <v/>
      </c>
      <c r="BB96" s="152" t="str">
        <f>IF(OR('Banking Instructions'!H96="Non Staff Traveller",'Banking Instructions'!H96="Employee",'Banking Instructions'!H96="Individual"),IF('Banking Instructions'!BI96="","",'Banking Instructions'!BI96),"")</f>
        <v/>
      </c>
      <c r="BC96" s="152" t="str">
        <f>IF(OR('Banking Instructions'!H96="Non Staff Traveller",'Banking Instructions'!H96="Employee",'Banking Instructions'!H96="Individual"),IF('Banking Instructions'!BJ96="","",'Banking Instructions'!BJ96),"")</f>
        <v/>
      </c>
      <c r="BD96" s="136" t="str">
        <f>IF(OR('Banking Instructions'!H96="Non Staff Traveller",'Banking Instructions'!H96="Employee",'Banking Instructions'!H96="Individual"),IF('Banking Instructions'!BK96="","",'Banking Instructions'!BK96),"")</f>
        <v/>
      </c>
      <c r="BE96" s="152" t="str">
        <f>IF(OR('Banking Instructions'!H96="Non Staff Traveller",'Banking Instructions'!H96="Employee",'Banking Instructions'!H96="Individual"),IF('Banking Instructions'!BL96="","",'Banking Instructions'!BL96),"")</f>
        <v/>
      </c>
      <c r="BF96" s="136" t="str">
        <f>IF(OR('Banking Instructions'!H96="Non Staff Traveller",'Banking Instructions'!H96="Employee",'Banking Instructions'!H96="Individual"),IF('Banking Instructions'!BM96="","",'Banking Instructions'!BM96),"")</f>
        <v/>
      </c>
      <c r="BG96" s="136" t="str">
        <f>IF(OR('Banking Instructions'!H96="Non Staff Traveller",'Banking Instructions'!H96="Employee",'Banking Instructions'!H96="Individual"),IF('Banking Instructions'!BN96="","",'Banking Instructions'!BN96),"")</f>
        <v/>
      </c>
      <c r="BH96" s="136" t="str">
        <f>IF(OR('Banking Instructions'!H96="Non Staff Traveller",'Banking Instructions'!H96="Employee",'Banking Instructions'!H96="Individual"),IF('Banking Instructions'!BO96="","",'Banking Instructions'!BO96),"")</f>
        <v/>
      </c>
      <c r="BI96" s="136" t="str">
        <f>IF(OR('Banking Instructions'!H96="Non Staff Traveller",'Banking Instructions'!H96="Employee",'Banking Instructions'!H96="Individual"),IF('Banking Instructions'!BP96="","",'Banking Instructions'!BP96),"")</f>
        <v/>
      </c>
      <c r="BJ96" s="136" t="str">
        <f>IF(OR('Banking Instructions'!H96="Non Staff Traveller",'Banking Instructions'!H96="Employee",'Banking Instructions'!H96="Individual"),IF('Banking Instructions'!BQ96="","",'Banking Instructions'!BQ96),"")</f>
        <v/>
      </c>
      <c r="BK96" s="136" t="str">
        <f>IF(OR('Banking Instructions'!H96="Non Staff Traveller",'Banking Instructions'!H96="Employee",'Banking Instructions'!H96="Individual"),IF('Banking Instructions'!BR96="","",'Banking Instructions'!BR96),"")</f>
        <v/>
      </c>
      <c r="BL96" s="136" t="str">
        <f>IF(OR('Banking Instructions'!H96="Non Staff Traveller",'Banking Instructions'!H96="Employee",'Banking Instructions'!H96="Individual"),IF('Banking Instructions'!BS96="","",'Banking Instructions'!BS96),"")</f>
        <v/>
      </c>
      <c r="BM96" s="136" t="str">
        <f>IF(OR('Banking Instructions'!H96="Non Staff Traveller",'Banking Instructions'!H96="Employee",'Banking Instructions'!H96="Individual"),IF('Banking Instructions'!BT96="","",'Banking Instructions'!BT96),"")</f>
        <v/>
      </c>
      <c r="BN96" s="136"/>
      <c r="BO96" s="210"/>
      <c r="BP96" s="153"/>
      <c r="BQ96" s="153"/>
      <c r="BR96" s="136"/>
      <c r="BS96" s="136"/>
      <c r="BT96" s="136"/>
      <c r="BU96" s="136"/>
      <c r="BV96" s="136" t="str">
        <f t="shared" si="3"/>
        <v/>
      </c>
      <c r="BW96" s="136" t="str">
        <f t="shared" si="4"/>
        <v/>
      </c>
      <c r="BX96" s="210"/>
      <c r="BY96" s="136" t="str">
        <f>IF(OR('Banking Instructions'!H96="Non Staff Traveller",'Banking Instructions'!H96="Employee",'Banking Instructions'!H96="Individual"),IF('Banking Instructions'!CF96="","",'Banking Instructions'!CF96),"")</f>
        <v/>
      </c>
      <c r="BZ96" s="136" t="str">
        <f>IF(OR('Banking Instructions'!H96="Non Staff Traveller",'Banking Instructions'!H96="Employee",'Banking Instructions'!H96="Individual"),IF('Banking Instructions'!CG96="","",'Banking Instructions'!CG96),"")</f>
        <v/>
      </c>
      <c r="CA96" s="136"/>
    </row>
    <row r="97" spans="1:79" s="256" customFormat="1" x14ac:dyDescent="0.2">
      <c r="A97" s="317"/>
      <c r="B97" s="317"/>
      <c r="C97" s="317"/>
      <c r="D97" s="317"/>
      <c r="E97" s="317"/>
      <c r="F97" s="155"/>
      <c r="G97" s="141" t="str">
        <f>IF(OR('Banking Instructions'!H97="Non Staff Traveller",'Banking Instructions'!H97="Employee",'Banking Instructions'!H97="Individual"),'Banking Instructions'!H97,"")</f>
        <v/>
      </c>
      <c r="H97" s="141"/>
      <c r="I97" s="142" t="str">
        <f>IF(OR('Banking Instructions'!H97="Non Staff Traveller",'Banking Instructions'!H97="Employee",'Banking Instructions'!H97="Individual"),IF('Banking Instructions'!J97="","",'Banking Instructions'!J97),"")</f>
        <v/>
      </c>
      <c r="J97" s="143" t="str">
        <f>IF(OR('Banking Instructions'!H97="Non Staff Traveller",'Banking Instructions'!H97="Employee",'Banking Instructions'!H97="Individual"),IF('Banking Instructions'!K97="","",'Banking Instructions'!K97),"")</f>
        <v/>
      </c>
      <c r="K97" s="142" t="str">
        <f>IF(OR('Banking Instructions'!H97="Non Staff Traveller",'Banking Instructions'!H97="Employee",'Banking Instructions'!H97="Individual"),IF('Banking Instructions'!L97="","",'Banking Instructions'!L97),"")</f>
        <v/>
      </c>
      <c r="L97" s="143" t="str">
        <f>IF(OR('Banking Instructions'!H97="Non Staff Traveller",'Banking Instructions'!H97="Employee",'Banking Instructions'!H97="Individual"),IF('Banking Instructions'!Q97="","",'Banking Instructions'!Q97),"")</f>
        <v/>
      </c>
      <c r="M97" s="341"/>
      <c r="N97" s="145" t="str">
        <f>IF(OR('Banking Instructions'!H97="Non Staff Traveller",'Banking Instructions'!H97="Employee",'Banking Instructions'!H97="Individual"),IF('Banking Instructions'!U97="","",'Banking Instructions'!U97),"")</f>
        <v/>
      </c>
      <c r="O97" s="149"/>
      <c r="P97" s="149"/>
      <c r="Q97" s="129" t="str">
        <f>IF(OR('Banking Instructions'!H97="Non Staff Traveller",'Banking Instructions'!H97="Employee",'Banking Instructions'!H97="Individual"),IF('Banking Instructions'!X97="","",'Banking Instructions'!X97),"")</f>
        <v/>
      </c>
      <c r="R97" s="411"/>
      <c r="S97" s="411"/>
      <c r="T97" s="147" t="str">
        <f>IF(OR('Banking Instructions'!H97="Non Staff Traveller",'Banking Instructions'!H97="Employee",'Banking Instructions'!H97="Individual"),IF('Banking Instructions'!AA97="","",'Banking Instructions'!AA97),"")</f>
        <v/>
      </c>
      <c r="U97" s="147" t="str">
        <f>IF(OR('Banking Instructions'!H97="Non Staff Traveller",'Banking Instructions'!H97="Employee",'Banking Instructions'!H97="Individual"),IF('Banking Instructions'!AB97="","",'Banking Instructions'!AB97),"")</f>
        <v/>
      </c>
      <c r="V97" s="143" t="str">
        <f>IF(OR('Banking Instructions'!H97="Non Staff Traveller",'Banking Instructions'!H97="Employee",'Banking Instructions'!H97="Individual"),IF('Banking Instructions'!AC97="","",'Banking Instructions'!AC97),"")</f>
        <v/>
      </c>
      <c r="W97" s="342"/>
      <c r="X97" s="147"/>
      <c r="Y97" s="147"/>
      <c r="Z97" s="147"/>
      <c r="AA97" s="149"/>
      <c r="AB97" s="145" t="str">
        <f>IF(OR('Banking Instructions'!H97="Non Staff Traveller",'Banking Instructions'!H97="Employee",'Banking Instructions'!H97="Individual"),IF('Banking Instructions'!AI97="","",'Banking Instructions'!AI97),"")</f>
        <v/>
      </c>
      <c r="AC97" s="145" t="str">
        <f>IF(OR('Banking Instructions'!H97="Non Staff Traveller",'Banking Instructions'!H97="Employee",'Banking Instructions'!H97="Individual"),IF('Banking Instructions'!AJ97="","",'Banking Instructions'!AJ97),"")</f>
        <v/>
      </c>
      <c r="AD97" s="343" t="str">
        <f>IF(OR('Banking Instructions'!H97="Non Staff Traveller",'Banking Instructions'!H97="Employee",'Banking Instructions'!H97="Individual"),IF('Banking Instructions'!AK97="","",'Banking Instructions'!AK97),"")</f>
        <v/>
      </c>
      <c r="AE97" s="147"/>
      <c r="AF97" s="147" t="str">
        <f>IF(OR('Banking Instructions'!H97="Non Staff Traveller",'Banking Instructions'!H97="Employee",'Banking Instructions'!H97="Individual"),IF('Banking Instructions'!AM97="","",'Banking Instructions'!AM97),"")</f>
        <v/>
      </c>
      <c r="AG97" s="147" t="str">
        <f>IF(OR('Banking Instructions'!H97="Non Staff Traveller",'Banking Instructions'!H97="Employee",'Banking Instructions'!H97="Individual"),IF('Banking Instructions'!AN97="","",'Banking Instructions'!AN97),"")</f>
        <v/>
      </c>
      <c r="AH97" s="147"/>
      <c r="AI97" s="344" t="str">
        <f>IF(OR('Banking Instructions'!H97="Non Staff Traveller",'Banking Instructions'!H97="Employee",'Banking Instructions'!H97="Individual"),IF('Banking Instructions'!AP97="","",'Banking Instructions'!AP97),"")</f>
        <v/>
      </c>
      <c r="AJ97" s="150" t="str">
        <f>IF(OR('Banking Instructions'!H97="Non Staff Traveller",'Banking Instructions'!H97="Employee",'Banking Instructions'!H97="Individual"),IF('Banking Instructions'!AQ97="","",'Banking Instructions'!AQ97),"")</f>
        <v/>
      </c>
      <c r="AK97" s="151" t="str">
        <f>IF(OR('Banking Instructions'!H97="Non Staff Traveller",'Banking Instructions'!H97="Employee",'Banking Instructions'!H97="Individual"),IF('Banking Instructions'!AR97="","",'Banking Instructions'!AR97),"")</f>
        <v/>
      </c>
      <c r="AL97" s="344" t="str">
        <f>IF(OR('Banking Instructions'!H97="Non Staff Traveller",'Banking Instructions'!H97="Employee",'Banking Instructions'!H97="Individual"),IF('Banking Instructions'!AS97="","",'Banking Instructions'!AS97),"")</f>
        <v/>
      </c>
      <c r="AM97" s="152" t="str">
        <f>IF(OR('Banking Instructions'!H97="Non Staff Traveller",'Banking Instructions'!H97="Employee",'Banking Instructions'!H97="Individual"),IF('Banking Instructions'!AT97="","",'Banking Instructions'!AT97),"")</f>
        <v/>
      </c>
      <c r="AN97" s="152" t="str">
        <f>IF(OR('Banking Instructions'!H97="Non Staff Traveller",'Banking Instructions'!H97="Employee",'Banking Instructions'!H97="Individual"),IF('Banking Instructions'!AU97="","",'Banking Instructions'!AU97),"")</f>
        <v/>
      </c>
      <c r="AO97" s="136" t="str">
        <f>IF(OR('Banking Instructions'!H97="Non Staff Traveller",'Banking Instructions'!H97="Employee",'Banking Instructions'!H97="Individual"),IF('Banking Instructions'!AV97="","",'Banking Instructions'!AV97),"")</f>
        <v/>
      </c>
      <c r="AP97" s="210"/>
      <c r="AQ97" s="150" t="str">
        <f t="shared" si="5"/>
        <v/>
      </c>
      <c r="AR97" s="344"/>
      <c r="AS97" s="136" t="str">
        <f>IF(OR('Banking Instructions'!H97="Non Staff Traveller",'Banking Instructions'!H97="Employee",'Banking Instructions'!H97="Individual"),IF('Banking Instructions'!AZ97="","",'Banking Instructions'!AZ97),"")</f>
        <v/>
      </c>
      <c r="AT97" s="152" t="str">
        <f>IF(OR('Banking Instructions'!H97="Non Staff Traveller",'Banking Instructions'!H97="Employee",'Banking Instructions'!H97="Individual"),IF('Banking Instructions'!BA97="","",'Banking Instructions'!BA97),"")</f>
        <v/>
      </c>
      <c r="AU97" s="152" t="str">
        <f>IF(OR('Banking Instructions'!H97="Non Staff Traveller",'Banking Instructions'!H97="Employee",'Banking Instructions'!H97="Individual"),IF('Banking Instructions'!BB97="","",'Banking Instructions'!BB97),"")</f>
        <v/>
      </c>
      <c r="AV97" s="210"/>
      <c r="AW97" s="136" t="str">
        <f>IF(OR('Banking Instructions'!H97="Non Staff Traveller",'Banking Instructions'!H97="Employee",'Banking Instructions'!H97="Individual"),IF('Banking Instructions'!BD97="","",'Banking Instructions'!BD97),"")</f>
        <v/>
      </c>
      <c r="AX97" s="136" t="str">
        <f>IF(OR('Banking Instructions'!H97="Non Staff Traveller",'Banking Instructions'!H97="Employee",'Banking Instructions'!H97="Individual"),IF('Banking Instructions'!BE97="","",'Banking Instructions'!BE97),"")</f>
        <v/>
      </c>
      <c r="AY97" s="152" t="str">
        <f>IF(OR('Banking Instructions'!H97="Non Staff Traveller",'Banking Instructions'!H97="Employee",'Banking Instructions'!H97="Individual"),IF('Banking Instructions'!BF97="","",'Banking Instructions'!BF97),"")</f>
        <v/>
      </c>
      <c r="AZ97" s="152" t="str">
        <f>IF(OR('Banking Instructions'!H97="Non Staff Traveller",'Banking Instructions'!H97="Employee",'Banking Instructions'!H97="Individual"),IF('Banking Instructions'!BG97="","",'Banking Instructions'!BG97),"")</f>
        <v/>
      </c>
      <c r="BA97" s="152" t="str">
        <f>IF(OR('Banking Instructions'!H97="Non Staff Traveller",'Banking Instructions'!H97="Employee",'Banking Instructions'!H97="Individual"),IF('Banking Instructions'!BH97="","",'Banking Instructions'!BH97),"")</f>
        <v/>
      </c>
      <c r="BB97" s="152" t="str">
        <f>IF(OR('Banking Instructions'!H97="Non Staff Traveller",'Banking Instructions'!H97="Employee",'Banking Instructions'!H97="Individual"),IF('Banking Instructions'!BI97="","",'Banking Instructions'!BI97),"")</f>
        <v/>
      </c>
      <c r="BC97" s="152" t="str">
        <f>IF(OR('Banking Instructions'!H97="Non Staff Traveller",'Banking Instructions'!H97="Employee",'Banking Instructions'!H97="Individual"),IF('Banking Instructions'!BJ97="","",'Banking Instructions'!BJ97),"")</f>
        <v/>
      </c>
      <c r="BD97" s="136" t="str">
        <f>IF(OR('Banking Instructions'!H97="Non Staff Traveller",'Banking Instructions'!H97="Employee",'Banking Instructions'!H97="Individual"),IF('Banking Instructions'!BK97="","",'Banking Instructions'!BK97),"")</f>
        <v/>
      </c>
      <c r="BE97" s="152" t="str">
        <f>IF(OR('Banking Instructions'!H97="Non Staff Traveller",'Banking Instructions'!H97="Employee",'Banking Instructions'!H97="Individual"),IF('Banking Instructions'!BL97="","",'Banking Instructions'!BL97),"")</f>
        <v/>
      </c>
      <c r="BF97" s="136" t="str">
        <f>IF(OR('Banking Instructions'!H97="Non Staff Traveller",'Banking Instructions'!H97="Employee",'Banking Instructions'!H97="Individual"),IF('Banking Instructions'!BM97="","",'Banking Instructions'!BM97),"")</f>
        <v/>
      </c>
      <c r="BG97" s="136" t="str">
        <f>IF(OR('Banking Instructions'!H97="Non Staff Traveller",'Banking Instructions'!H97="Employee",'Banking Instructions'!H97="Individual"),IF('Banking Instructions'!BN97="","",'Banking Instructions'!BN97),"")</f>
        <v/>
      </c>
      <c r="BH97" s="136" t="str">
        <f>IF(OR('Banking Instructions'!H97="Non Staff Traveller",'Banking Instructions'!H97="Employee",'Banking Instructions'!H97="Individual"),IF('Banking Instructions'!BO97="","",'Banking Instructions'!BO97),"")</f>
        <v/>
      </c>
      <c r="BI97" s="136" t="str">
        <f>IF(OR('Banking Instructions'!H97="Non Staff Traveller",'Banking Instructions'!H97="Employee",'Banking Instructions'!H97="Individual"),IF('Banking Instructions'!BP97="","",'Banking Instructions'!BP97),"")</f>
        <v/>
      </c>
      <c r="BJ97" s="136" t="str">
        <f>IF(OR('Banking Instructions'!H97="Non Staff Traveller",'Banking Instructions'!H97="Employee",'Banking Instructions'!H97="Individual"),IF('Banking Instructions'!BQ97="","",'Banking Instructions'!BQ97),"")</f>
        <v/>
      </c>
      <c r="BK97" s="136" t="str">
        <f>IF(OR('Banking Instructions'!H97="Non Staff Traveller",'Banking Instructions'!H97="Employee",'Banking Instructions'!H97="Individual"),IF('Banking Instructions'!BR97="","",'Banking Instructions'!BR97),"")</f>
        <v/>
      </c>
      <c r="BL97" s="136" t="str">
        <f>IF(OR('Banking Instructions'!H97="Non Staff Traveller",'Banking Instructions'!H97="Employee",'Banking Instructions'!H97="Individual"),IF('Banking Instructions'!BS97="","",'Banking Instructions'!BS97),"")</f>
        <v/>
      </c>
      <c r="BM97" s="136" t="str">
        <f>IF(OR('Banking Instructions'!H97="Non Staff Traveller",'Banking Instructions'!H97="Employee",'Banking Instructions'!H97="Individual"),IF('Banking Instructions'!BT97="","",'Banking Instructions'!BT97),"")</f>
        <v/>
      </c>
      <c r="BN97" s="136"/>
      <c r="BO97" s="210"/>
      <c r="BP97" s="153"/>
      <c r="BQ97" s="153"/>
      <c r="BR97" s="136"/>
      <c r="BS97" s="136"/>
      <c r="BT97" s="136"/>
      <c r="BU97" s="136"/>
      <c r="BV97" s="136" t="str">
        <f t="shared" si="3"/>
        <v/>
      </c>
      <c r="BW97" s="136" t="str">
        <f t="shared" si="4"/>
        <v/>
      </c>
      <c r="BX97" s="210"/>
      <c r="BY97" s="136" t="str">
        <f>IF(OR('Banking Instructions'!H97="Non Staff Traveller",'Banking Instructions'!H97="Employee",'Banking Instructions'!H97="Individual"),IF('Banking Instructions'!CF97="","",'Banking Instructions'!CF97),"")</f>
        <v/>
      </c>
      <c r="BZ97" s="136" t="str">
        <f>IF(OR('Banking Instructions'!H97="Non Staff Traveller",'Banking Instructions'!H97="Employee",'Banking Instructions'!H97="Individual"),IF('Banking Instructions'!CG97="","",'Banking Instructions'!CG97),"")</f>
        <v/>
      </c>
      <c r="CA97" s="136"/>
    </row>
    <row r="98" spans="1:79" s="256" customFormat="1" x14ac:dyDescent="0.2">
      <c r="A98" s="317"/>
      <c r="B98" s="317"/>
      <c r="C98" s="317"/>
      <c r="D98" s="317"/>
      <c r="E98" s="317"/>
      <c r="F98" s="155"/>
      <c r="G98" s="141" t="str">
        <f>IF(OR('Banking Instructions'!H98="Non Staff Traveller",'Banking Instructions'!H98="Employee",'Banking Instructions'!H98="Individual"),'Banking Instructions'!H98,"")</f>
        <v/>
      </c>
      <c r="H98" s="141"/>
      <c r="I98" s="142" t="str">
        <f>IF(OR('Banking Instructions'!H98="Non Staff Traveller",'Banking Instructions'!H98="Employee",'Banking Instructions'!H98="Individual"),IF('Banking Instructions'!J98="","",'Banking Instructions'!J98),"")</f>
        <v/>
      </c>
      <c r="J98" s="143" t="str">
        <f>IF(OR('Banking Instructions'!H98="Non Staff Traveller",'Banking Instructions'!H98="Employee",'Banking Instructions'!H98="Individual"),IF('Banking Instructions'!K98="","",'Banking Instructions'!K98),"")</f>
        <v/>
      </c>
      <c r="K98" s="142" t="str">
        <f>IF(OR('Banking Instructions'!H98="Non Staff Traveller",'Banking Instructions'!H98="Employee",'Banking Instructions'!H98="Individual"),IF('Banking Instructions'!L98="","",'Banking Instructions'!L98),"")</f>
        <v/>
      </c>
      <c r="L98" s="143" t="str">
        <f>IF(OR('Banking Instructions'!H98="Non Staff Traveller",'Banking Instructions'!H98="Employee",'Banking Instructions'!H98="Individual"),IF('Banking Instructions'!Q98="","",'Banking Instructions'!Q98),"")</f>
        <v/>
      </c>
      <c r="M98" s="341"/>
      <c r="N98" s="145" t="str">
        <f>IF(OR('Banking Instructions'!H98="Non Staff Traveller",'Banking Instructions'!H98="Employee",'Banking Instructions'!H98="Individual"),IF('Banking Instructions'!U98="","",'Banking Instructions'!U98),"")</f>
        <v/>
      </c>
      <c r="O98" s="149"/>
      <c r="P98" s="149"/>
      <c r="Q98" s="129" t="str">
        <f>IF(OR('Banking Instructions'!H98="Non Staff Traveller",'Banking Instructions'!H98="Employee",'Banking Instructions'!H98="Individual"),IF('Banking Instructions'!X98="","",'Banking Instructions'!X98),"")</f>
        <v/>
      </c>
      <c r="R98" s="411"/>
      <c r="S98" s="411"/>
      <c r="T98" s="147" t="str">
        <f>IF(OR('Banking Instructions'!H98="Non Staff Traveller",'Banking Instructions'!H98="Employee",'Banking Instructions'!H98="Individual"),IF('Banking Instructions'!AA98="","",'Banking Instructions'!AA98),"")</f>
        <v/>
      </c>
      <c r="U98" s="147" t="str">
        <f>IF(OR('Banking Instructions'!H98="Non Staff Traveller",'Banking Instructions'!H98="Employee",'Banking Instructions'!H98="Individual"),IF('Banking Instructions'!AB98="","",'Banking Instructions'!AB98),"")</f>
        <v/>
      </c>
      <c r="V98" s="143" t="str">
        <f>IF(OR('Banking Instructions'!H98="Non Staff Traveller",'Banking Instructions'!H98="Employee",'Banking Instructions'!H98="Individual"),IF('Banking Instructions'!AC98="","",'Banking Instructions'!AC98),"")</f>
        <v/>
      </c>
      <c r="W98" s="342"/>
      <c r="X98" s="147"/>
      <c r="Y98" s="147"/>
      <c r="Z98" s="147"/>
      <c r="AA98" s="149"/>
      <c r="AB98" s="145" t="str">
        <f>IF(OR('Banking Instructions'!H98="Non Staff Traveller",'Banking Instructions'!H98="Employee",'Banking Instructions'!H98="Individual"),IF('Banking Instructions'!AI98="","",'Banking Instructions'!AI98),"")</f>
        <v/>
      </c>
      <c r="AC98" s="145" t="str">
        <f>IF(OR('Banking Instructions'!H98="Non Staff Traveller",'Banking Instructions'!H98="Employee",'Banking Instructions'!H98="Individual"),IF('Banking Instructions'!AJ98="","",'Banking Instructions'!AJ98),"")</f>
        <v/>
      </c>
      <c r="AD98" s="343" t="str">
        <f>IF(OR('Banking Instructions'!H98="Non Staff Traveller",'Banking Instructions'!H98="Employee",'Banking Instructions'!H98="Individual"),IF('Banking Instructions'!AK98="","",'Banking Instructions'!AK98),"")</f>
        <v/>
      </c>
      <c r="AE98" s="147"/>
      <c r="AF98" s="147" t="str">
        <f>IF(OR('Banking Instructions'!H98="Non Staff Traveller",'Banking Instructions'!H98="Employee",'Banking Instructions'!H98="Individual"),IF('Banking Instructions'!AM98="","",'Banking Instructions'!AM98),"")</f>
        <v/>
      </c>
      <c r="AG98" s="147" t="str">
        <f>IF(OR('Banking Instructions'!H98="Non Staff Traveller",'Banking Instructions'!H98="Employee",'Banking Instructions'!H98="Individual"),IF('Banking Instructions'!AN98="","",'Banking Instructions'!AN98),"")</f>
        <v/>
      </c>
      <c r="AH98" s="147"/>
      <c r="AI98" s="344" t="str">
        <f>IF(OR('Banking Instructions'!H98="Non Staff Traveller",'Banking Instructions'!H98="Employee",'Banking Instructions'!H98="Individual"),IF('Banking Instructions'!AP98="","",'Banking Instructions'!AP98),"")</f>
        <v/>
      </c>
      <c r="AJ98" s="150" t="str">
        <f>IF(OR('Banking Instructions'!H98="Non Staff Traveller",'Banking Instructions'!H98="Employee",'Banking Instructions'!H98="Individual"),IF('Banking Instructions'!AQ98="","",'Banking Instructions'!AQ98),"")</f>
        <v/>
      </c>
      <c r="AK98" s="151" t="str">
        <f>IF(OR('Banking Instructions'!H98="Non Staff Traveller",'Banking Instructions'!H98="Employee",'Banking Instructions'!H98="Individual"),IF('Banking Instructions'!AR98="","",'Banking Instructions'!AR98),"")</f>
        <v/>
      </c>
      <c r="AL98" s="344" t="str">
        <f>IF(OR('Banking Instructions'!H98="Non Staff Traveller",'Banking Instructions'!H98="Employee",'Banking Instructions'!H98="Individual"),IF('Banking Instructions'!AS98="","",'Banking Instructions'!AS98),"")</f>
        <v/>
      </c>
      <c r="AM98" s="152" t="str">
        <f>IF(OR('Banking Instructions'!H98="Non Staff Traveller",'Banking Instructions'!H98="Employee",'Banking Instructions'!H98="Individual"),IF('Banking Instructions'!AT98="","",'Banking Instructions'!AT98),"")</f>
        <v/>
      </c>
      <c r="AN98" s="152" t="str">
        <f>IF(OR('Banking Instructions'!H98="Non Staff Traveller",'Banking Instructions'!H98="Employee",'Banking Instructions'!H98="Individual"),IF('Banking Instructions'!AU98="","",'Banking Instructions'!AU98),"")</f>
        <v/>
      </c>
      <c r="AO98" s="136" t="str">
        <f>IF(OR('Banking Instructions'!H98="Non Staff Traveller",'Banking Instructions'!H98="Employee",'Banking Instructions'!H98="Individual"),IF('Banking Instructions'!AV98="","",'Banking Instructions'!AV98),"")</f>
        <v/>
      </c>
      <c r="AP98" s="210"/>
      <c r="AQ98" s="150" t="str">
        <f t="shared" si="5"/>
        <v/>
      </c>
      <c r="AR98" s="344"/>
      <c r="AS98" s="136" t="str">
        <f>IF(OR('Banking Instructions'!H98="Non Staff Traveller",'Banking Instructions'!H98="Employee",'Banking Instructions'!H98="Individual"),IF('Banking Instructions'!AZ98="","",'Banking Instructions'!AZ98),"")</f>
        <v/>
      </c>
      <c r="AT98" s="152" t="str">
        <f>IF(OR('Banking Instructions'!H98="Non Staff Traveller",'Banking Instructions'!H98="Employee",'Banking Instructions'!H98="Individual"),IF('Banking Instructions'!BA98="","",'Banking Instructions'!BA98),"")</f>
        <v/>
      </c>
      <c r="AU98" s="152" t="str">
        <f>IF(OR('Banking Instructions'!H98="Non Staff Traveller",'Banking Instructions'!H98="Employee",'Banking Instructions'!H98="Individual"),IF('Banking Instructions'!BB98="","",'Banking Instructions'!BB98),"")</f>
        <v/>
      </c>
      <c r="AV98" s="210"/>
      <c r="AW98" s="136" t="str">
        <f>IF(OR('Banking Instructions'!H98="Non Staff Traveller",'Banking Instructions'!H98="Employee",'Banking Instructions'!H98="Individual"),IF('Banking Instructions'!BD98="","",'Banking Instructions'!BD98),"")</f>
        <v/>
      </c>
      <c r="AX98" s="136" t="str">
        <f>IF(OR('Banking Instructions'!H98="Non Staff Traveller",'Banking Instructions'!H98="Employee",'Banking Instructions'!H98="Individual"),IF('Banking Instructions'!BE98="","",'Banking Instructions'!BE98),"")</f>
        <v/>
      </c>
      <c r="AY98" s="152" t="str">
        <f>IF(OR('Banking Instructions'!H98="Non Staff Traveller",'Banking Instructions'!H98="Employee",'Banking Instructions'!H98="Individual"),IF('Banking Instructions'!BF98="","",'Banking Instructions'!BF98),"")</f>
        <v/>
      </c>
      <c r="AZ98" s="152" t="str">
        <f>IF(OR('Banking Instructions'!H98="Non Staff Traveller",'Banking Instructions'!H98="Employee",'Banking Instructions'!H98="Individual"),IF('Banking Instructions'!BG98="","",'Banking Instructions'!BG98),"")</f>
        <v/>
      </c>
      <c r="BA98" s="152" t="str">
        <f>IF(OR('Banking Instructions'!H98="Non Staff Traveller",'Banking Instructions'!H98="Employee",'Banking Instructions'!H98="Individual"),IF('Banking Instructions'!BH98="","",'Banking Instructions'!BH98),"")</f>
        <v/>
      </c>
      <c r="BB98" s="152" t="str">
        <f>IF(OR('Banking Instructions'!H98="Non Staff Traveller",'Banking Instructions'!H98="Employee",'Banking Instructions'!H98="Individual"),IF('Banking Instructions'!BI98="","",'Banking Instructions'!BI98),"")</f>
        <v/>
      </c>
      <c r="BC98" s="152" t="str">
        <f>IF(OR('Banking Instructions'!H98="Non Staff Traveller",'Banking Instructions'!H98="Employee",'Banking Instructions'!H98="Individual"),IF('Banking Instructions'!BJ98="","",'Banking Instructions'!BJ98),"")</f>
        <v/>
      </c>
      <c r="BD98" s="136" t="str">
        <f>IF(OR('Banking Instructions'!H98="Non Staff Traveller",'Banking Instructions'!H98="Employee",'Banking Instructions'!H98="Individual"),IF('Banking Instructions'!BK98="","",'Banking Instructions'!BK98),"")</f>
        <v/>
      </c>
      <c r="BE98" s="152" t="str">
        <f>IF(OR('Banking Instructions'!H98="Non Staff Traveller",'Banking Instructions'!H98="Employee",'Banking Instructions'!H98="Individual"),IF('Banking Instructions'!BL98="","",'Banking Instructions'!BL98),"")</f>
        <v/>
      </c>
      <c r="BF98" s="136" t="str">
        <f>IF(OR('Banking Instructions'!H98="Non Staff Traveller",'Banking Instructions'!H98="Employee",'Banking Instructions'!H98="Individual"),IF('Banking Instructions'!BM98="","",'Banking Instructions'!BM98),"")</f>
        <v/>
      </c>
      <c r="BG98" s="136" t="str">
        <f>IF(OR('Banking Instructions'!H98="Non Staff Traveller",'Banking Instructions'!H98="Employee",'Banking Instructions'!H98="Individual"),IF('Banking Instructions'!BN98="","",'Banking Instructions'!BN98),"")</f>
        <v/>
      </c>
      <c r="BH98" s="136" t="str">
        <f>IF(OR('Banking Instructions'!H98="Non Staff Traveller",'Banking Instructions'!H98="Employee",'Banking Instructions'!H98="Individual"),IF('Banking Instructions'!BO98="","",'Banking Instructions'!BO98),"")</f>
        <v/>
      </c>
      <c r="BI98" s="136" t="str">
        <f>IF(OR('Banking Instructions'!H98="Non Staff Traveller",'Banking Instructions'!H98="Employee",'Banking Instructions'!H98="Individual"),IF('Banking Instructions'!BP98="","",'Banking Instructions'!BP98),"")</f>
        <v/>
      </c>
      <c r="BJ98" s="136" t="str">
        <f>IF(OR('Banking Instructions'!H98="Non Staff Traveller",'Banking Instructions'!H98="Employee",'Banking Instructions'!H98="Individual"),IF('Banking Instructions'!BQ98="","",'Banking Instructions'!BQ98),"")</f>
        <v/>
      </c>
      <c r="BK98" s="136" t="str">
        <f>IF(OR('Banking Instructions'!H98="Non Staff Traveller",'Banking Instructions'!H98="Employee",'Banking Instructions'!H98="Individual"),IF('Banking Instructions'!BR98="","",'Banking Instructions'!BR98),"")</f>
        <v/>
      </c>
      <c r="BL98" s="136" t="str">
        <f>IF(OR('Banking Instructions'!H98="Non Staff Traveller",'Banking Instructions'!H98="Employee",'Banking Instructions'!H98="Individual"),IF('Banking Instructions'!BS98="","",'Banking Instructions'!BS98),"")</f>
        <v/>
      </c>
      <c r="BM98" s="136" t="str">
        <f>IF(OR('Banking Instructions'!H98="Non Staff Traveller",'Banking Instructions'!H98="Employee",'Banking Instructions'!H98="Individual"),IF('Banking Instructions'!BT98="","",'Banking Instructions'!BT98),"")</f>
        <v/>
      </c>
      <c r="BN98" s="136"/>
      <c r="BO98" s="210"/>
      <c r="BP98" s="153"/>
      <c r="BQ98" s="153"/>
      <c r="BR98" s="136"/>
      <c r="BS98" s="136"/>
      <c r="BT98" s="136"/>
      <c r="BU98" s="136"/>
      <c r="BV98" s="136" t="str">
        <f t="shared" si="3"/>
        <v/>
      </c>
      <c r="BW98" s="136" t="str">
        <f t="shared" si="4"/>
        <v/>
      </c>
      <c r="BX98" s="210"/>
      <c r="BY98" s="136" t="str">
        <f>IF(OR('Banking Instructions'!H98="Non Staff Traveller",'Banking Instructions'!H98="Employee",'Banking Instructions'!H98="Individual"),IF('Banking Instructions'!CF98="","",'Banking Instructions'!CF98),"")</f>
        <v/>
      </c>
      <c r="BZ98" s="136" t="str">
        <f>IF(OR('Banking Instructions'!H98="Non Staff Traveller",'Banking Instructions'!H98="Employee",'Banking Instructions'!H98="Individual"),IF('Banking Instructions'!CG98="","",'Banking Instructions'!CG98),"")</f>
        <v/>
      </c>
      <c r="CA98" s="136"/>
    </row>
    <row r="99" spans="1:79" s="256" customFormat="1" x14ac:dyDescent="0.2">
      <c r="A99" s="317"/>
      <c r="B99" s="317"/>
      <c r="C99" s="317"/>
      <c r="D99" s="317"/>
      <c r="E99" s="317"/>
      <c r="F99" s="155"/>
      <c r="G99" s="141" t="str">
        <f>IF(OR('Banking Instructions'!H99="Non Staff Traveller",'Banking Instructions'!H99="Employee",'Banking Instructions'!H99="Individual"),'Banking Instructions'!H99,"")</f>
        <v/>
      </c>
      <c r="H99" s="141"/>
      <c r="I99" s="142" t="str">
        <f>IF(OR('Banking Instructions'!H99="Non Staff Traveller",'Banking Instructions'!H99="Employee",'Banking Instructions'!H99="Individual"),IF('Banking Instructions'!J99="","",'Banking Instructions'!J99),"")</f>
        <v/>
      </c>
      <c r="J99" s="143" t="str">
        <f>IF(OR('Banking Instructions'!H99="Non Staff Traveller",'Banking Instructions'!H99="Employee",'Banking Instructions'!H99="Individual"),IF('Banking Instructions'!K99="","",'Banking Instructions'!K99),"")</f>
        <v/>
      </c>
      <c r="K99" s="142" t="str">
        <f>IF(OR('Banking Instructions'!H99="Non Staff Traveller",'Banking Instructions'!H99="Employee",'Banking Instructions'!H99="Individual"),IF('Banking Instructions'!L99="","",'Banking Instructions'!L99),"")</f>
        <v/>
      </c>
      <c r="L99" s="143" t="str">
        <f>IF(OR('Banking Instructions'!H99="Non Staff Traveller",'Banking Instructions'!H99="Employee",'Banking Instructions'!H99="Individual"),IF('Banking Instructions'!Q99="","",'Banking Instructions'!Q99),"")</f>
        <v/>
      </c>
      <c r="M99" s="341"/>
      <c r="N99" s="145" t="str">
        <f>IF(OR('Banking Instructions'!H99="Non Staff Traveller",'Banking Instructions'!H99="Employee",'Banking Instructions'!H99="Individual"),IF('Banking Instructions'!U99="","",'Banking Instructions'!U99),"")</f>
        <v/>
      </c>
      <c r="O99" s="149"/>
      <c r="P99" s="149"/>
      <c r="Q99" s="129" t="str">
        <f>IF(OR('Banking Instructions'!H99="Non Staff Traveller",'Banking Instructions'!H99="Employee",'Banking Instructions'!H99="Individual"),IF('Banking Instructions'!X99="","",'Banking Instructions'!X99),"")</f>
        <v/>
      </c>
      <c r="R99" s="411"/>
      <c r="S99" s="411"/>
      <c r="T99" s="147" t="str">
        <f>IF(OR('Banking Instructions'!H99="Non Staff Traveller",'Banking Instructions'!H99="Employee",'Banking Instructions'!H99="Individual"),IF('Banking Instructions'!AA99="","",'Banking Instructions'!AA99),"")</f>
        <v/>
      </c>
      <c r="U99" s="147" t="str">
        <f>IF(OR('Banking Instructions'!H99="Non Staff Traveller",'Banking Instructions'!H99="Employee",'Banking Instructions'!H99="Individual"),IF('Banking Instructions'!AB99="","",'Banking Instructions'!AB99),"")</f>
        <v/>
      </c>
      <c r="V99" s="143" t="str">
        <f>IF(OR('Banking Instructions'!H99="Non Staff Traveller",'Banking Instructions'!H99="Employee",'Banking Instructions'!H99="Individual"),IF('Banking Instructions'!AC99="","",'Banking Instructions'!AC99),"")</f>
        <v/>
      </c>
      <c r="W99" s="342"/>
      <c r="X99" s="147"/>
      <c r="Y99" s="147"/>
      <c r="Z99" s="147"/>
      <c r="AA99" s="149"/>
      <c r="AB99" s="145" t="str">
        <f>IF(OR('Banking Instructions'!H99="Non Staff Traveller",'Banking Instructions'!H99="Employee",'Banking Instructions'!H99="Individual"),IF('Banking Instructions'!AI99="","",'Banking Instructions'!AI99),"")</f>
        <v/>
      </c>
      <c r="AC99" s="145" t="str">
        <f>IF(OR('Banking Instructions'!H99="Non Staff Traveller",'Banking Instructions'!H99="Employee",'Banking Instructions'!H99="Individual"),IF('Banking Instructions'!AJ99="","",'Banking Instructions'!AJ99),"")</f>
        <v/>
      </c>
      <c r="AD99" s="343" t="str">
        <f>IF(OR('Banking Instructions'!H99="Non Staff Traveller",'Banking Instructions'!H99="Employee",'Banking Instructions'!H99="Individual"),IF('Banking Instructions'!AK99="","",'Banking Instructions'!AK99),"")</f>
        <v/>
      </c>
      <c r="AE99" s="147"/>
      <c r="AF99" s="147" t="str">
        <f>IF(OR('Banking Instructions'!H99="Non Staff Traveller",'Banking Instructions'!H99="Employee",'Banking Instructions'!H99="Individual"),IF('Banking Instructions'!AM99="","",'Banking Instructions'!AM99),"")</f>
        <v/>
      </c>
      <c r="AG99" s="147" t="str">
        <f>IF(OR('Banking Instructions'!H99="Non Staff Traveller",'Banking Instructions'!H99="Employee",'Banking Instructions'!H99="Individual"),IF('Banking Instructions'!AN99="","",'Banking Instructions'!AN99),"")</f>
        <v/>
      </c>
      <c r="AH99" s="147"/>
      <c r="AI99" s="344" t="str">
        <f>IF(OR('Banking Instructions'!H99="Non Staff Traveller",'Banking Instructions'!H99="Employee",'Banking Instructions'!H99="Individual"),IF('Banking Instructions'!AP99="","",'Banking Instructions'!AP99),"")</f>
        <v/>
      </c>
      <c r="AJ99" s="150" t="str">
        <f>IF(OR('Banking Instructions'!H99="Non Staff Traveller",'Banking Instructions'!H99="Employee",'Banking Instructions'!H99="Individual"),IF('Banking Instructions'!AQ99="","",'Banking Instructions'!AQ99),"")</f>
        <v/>
      </c>
      <c r="AK99" s="151" t="str">
        <f>IF(OR('Banking Instructions'!H99="Non Staff Traveller",'Banking Instructions'!H99="Employee",'Banking Instructions'!H99="Individual"),IF('Banking Instructions'!AR99="","",'Banking Instructions'!AR99),"")</f>
        <v/>
      </c>
      <c r="AL99" s="344" t="str">
        <f>IF(OR('Banking Instructions'!H99="Non Staff Traveller",'Banking Instructions'!H99="Employee",'Banking Instructions'!H99="Individual"),IF('Banking Instructions'!AS99="","",'Banking Instructions'!AS99),"")</f>
        <v/>
      </c>
      <c r="AM99" s="152" t="str">
        <f>IF(OR('Banking Instructions'!H99="Non Staff Traveller",'Banking Instructions'!H99="Employee",'Banking Instructions'!H99="Individual"),IF('Banking Instructions'!AT99="","",'Banking Instructions'!AT99),"")</f>
        <v/>
      </c>
      <c r="AN99" s="152" t="str">
        <f>IF(OR('Banking Instructions'!H99="Non Staff Traveller",'Banking Instructions'!H99="Employee",'Banking Instructions'!H99="Individual"),IF('Banking Instructions'!AU99="","",'Banking Instructions'!AU99),"")</f>
        <v/>
      </c>
      <c r="AO99" s="136" t="str">
        <f>IF(OR('Banking Instructions'!H99="Non Staff Traveller",'Banking Instructions'!H99="Employee",'Banking Instructions'!H99="Individual"),IF('Banking Instructions'!AV99="","",'Banking Instructions'!AV99),"")</f>
        <v/>
      </c>
      <c r="AP99" s="210"/>
      <c r="AQ99" s="150" t="str">
        <f t="shared" si="5"/>
        <v/>
      </c>
      <c r="AR99" s="344"/>
      <c r="AS99" s="136" t="str">
        <f>IF(OR('Banking Instructions'!H99="Non Staff Traveller",'Banking Instructions'!H99="Employee",'Banking Instructions'!H99="Individual"),IF('Banking Instructions'!AZ99="","",'Banking Instructions'!AZ99),"")</f>
        <v/>
      </c>
      <c r="AT99" s="152" t="str">
        <f>IF(OR('Banking Instructions'!H99="Non Staff Traveller",'Banking Instructions'!H99="Employee",'Banking Instructions'!H99="Individual"),IF('Banking Instructions'!BA99="","",'Banking Instructions'!BA99),"")</f>
        <v/>
      </c>
      <c r="AU99" s="152" t="str">
        <f>IF(OR('Banking Instructions'!H99="Non Staff Traveller",'Banking Instructions'!H99="Employee",'Banking Instructions'!H99="Individual"),IF('Banking Instructions'!BB99="","",'Banking Instructions'!BB99),"")</f>
        <v/>
      </c>
      <c r="AV99" s="210"/>
      <c r="AW99" s="136" t="str">
        <f>IF(OR('Banking Instructions'!H99="Non Staff Traveller",'Banking Instructions'!H99="Employee",'Banking Instructions'!H99="Individual"),IF('Banking Instructions'!BD99="","",'Banking Instructions'!BD99),"")</f>
        <v/>
      </c>
      <c r="AX99" s="136" t="str">
        <f>IF(OR('Banking Instructions'!H99="Non Staff Traveller",'Banking Instructions'!H99="Employee",'Banking Instructions'!H99="Individual"),IF('Banking Instructions'!BE99="","",'Banking Instructions'!BE99),"")</f>
        <v/>
      </c>
      <c r="AY99" s="152" t="str">
        <f>IF(OR('Banking Instructions'!H99="Non Staff Traveller",'Banking Instructions'!H99="Employee",'Banking Instructions'!H99="Individual"),IF('Banking Instructions'!BF99="","",'Banking Instructions'!BF99),"")</f>
        <v/>
      </c>
      <c r="AZ99" s="152" t="str">
        <f>IF(OR('Banking Instructions'!H99="Non Staff Traveller",'Banking Instructions'!H99="Employee",'Banking Instructions'!H99="Individual"),IF('Banking Instructions'!BG99="","",'Banking Instructions'!BG99),"")</f>
        <v/>
      </c>
      <c r="BA99" s="152" t="str">
        <f>IF(OR('Banking Instructions'!H99="Non Staff Traveller",'Banking Instructions'!H99="Employee",'Banking Instructions'!H99="Individual"),IF('Banking Instructions'!BH99="","",'Banking Instructions'!BH99),"")</f>
        <v/>
      </c>
      <c r="BB99" s="152" t="str">
        <f>IF(OR('Banking Instructions'!H99="Non Staff Traveller",'Banking Instructions'!H99="Employee",'Banking Instructions'!H99="Individual"),IF('Banking Instructions'!BI99="","",'Banking Instructions'!BI99),"")</f>
        <v/>
      </c>
      <c r="BC99" s="152" t="str">
        <f>IF(OR('Banking Instructions'!H99="Non Staff Traveller",'Banking Instructions'!H99="Employee",'Banking Instructions'!H99="Individual"),IF('Banking Instructions'!BJ99="","",'Banking Instructions'!BJ99),"")</f>
        <v/>
      </c>
      <c r="BD99" s="136" t="str">
        <f>IF(OR('Banking Instructions'!H99="Non Staff Traveller",'Banking Instructions'!H99="Employee",'Banking Instructions'!H99="Individual"),IF('Banking Instructions'!BK99="","",'Banking Instructions'!BK99),"")</f>
        <v/>
      </c>
      <c r="BE99" s="152" t="str">
        <f>IF(OR('Banking Instructions'!H99="Non Staff Traveller",'Banking Instructions'!H99="Employee",'Banking Instructions'!H99="Individual"),IF('Banking Instructions'!BL99="","",'Banking Instructions'!BL99),"")</f>
        <v/>
      </c>
      <c r="BF99" s="136" t="str">
        <f>IF(OR('Banking Instructions'!H99="Non Staff Traveller",'Banking Instructions'!H99="Employee",'Banking Instructions'!H99="Individual"),IF('Banking Instructions'!BM99="","",'Banking Instructions'!BM99),"")</f>
        <v/>
      </c>
      <c r="BG99" s="136" t="str">
        <f>IF(OR('Banking Instructions'!H99="Non Staff Traveller",'Banking Instructions'!H99="Employee",'Banking Instructions'!H99="Individual"),IF('Banking Instructions'!BN99="","",'Banking Instructions'!BN99),"")</f>
        <v/>
      </c>
      <c r="BH99" s="136" t="str">
        <f>IF(OR('Banking Instructions'!H99="Non Staff Traveller",'Banking Instructions'!H99="Employee",'Banking Instructions'!H99="Individual"),IF('Banking Instructions'!BO99="","",'Banking Instructions'!BO99),"")</f>
        <v/>
      </c>
      <c r="BI99" s="136" t="str">
        <f>IF(OR('Banking Instructions'!H99="Non Staff Traveller",'Banking Instructions'!H99="Employee",'Banking Instructions'!H99="Individual"),IF('Banking Instructions'!BP99="","",'Banking Instructions'!BP99),"")</f>
        <v/>
      </c>
      <c r="BJ99" s="136" t="str">
        <f>IF(OR('Banking Instructions'!H99="Non Staff Traveller",'Banking Instructions'!H99="Employee",'Banking Instructions'!H99="Individual"),IF('Banking Instructions'!BQ99="","",'Banking Instructions'!BQ99),"")</f>
        <v/>
      </c>
      <c r="BK99" s="136" t="str">
        <f>IF(OR('Banking Instructions'!H99="Non Staff Traveller",'Banking Instructions'!H99="Employee",'Banking Instructions'!H99="Individual"),IF('Banking Instructions'!BR99="","",'Banking Instructions'!BR99),"")</f>
        <v/>
      </c>
      <c r="BL99" s="136" t="str">
        <f>IF(OR('Banking Instructions'!H99="Non Staff Traveller",'Banking Instructions'!H99="Employee",'Banking Instructions'!H99="Individual"),IF('Banking Instructions'!BS99="","",'Banking Instructions'!BS99),"")</f>
        <v/>
      </c>
      <c r="BM99" s="136" t="str">
        <f>IF(OR('Banking Instructions'!H99="Non Staff Traveller",'Banking Instructions'!H99="Employee",'Banking Instructions'!H99="Individual"),IF('Banking Instructions'!BT99="","",'Banking Instructions'!BT99),"")</f>
        <v/>
      </c>
      <c r="BN99" s="136"/>
      <c r="BO99" s="210"/>
      <c r="BP99" s="153"/>
      <c r="BQ99" s="153"/>
      <c r="BR99" s="136"/>
      <c r="BS99" s="136"/>
      <c r="BT99" s="136"/>
      <c r="BU99" s="136"/>
      <c r="BV99" s="136" t="str">
        <f t="shared" si="3"/>
        <v/>
      </c>
      <c r="BW99" s="136" t="str">
        <f t="shared" si="4"/>
        <v/>
      </c>
      <c r="BX99" s="210"/>
      <c r="BY99" s="136" t="str">
        <f>IF(OR('Banking Instructions'!H99="Non Staff Traveller",'Banking Instructions'!H99="Employee",'Banking Instructions'!H99="Individual"),IF('Banking Instructions'!CF99="","",'Banking Instructions'!CF99),"")</f>
        <v/>
      </c>
      <c r="BZ99" s="136" t="str">
        <f>IF(OR('Banking Instructions'!H99="Non Staff Traveller",'Banking Instructions'!H99="Employee",'Banking Instructions'!H99="Individual"),IF('Banking Instructions'!CG99="","",'Banking Instructions'!CG99),"")</f>
        <v/>
      </c>
      <c r="CA99" s="136"/>
    </row>
    <row r="100" spans="1:79" s="256" customFormat="1" x14ac:dyDescent="0.2">
      <c r="A100" s="317"/>
      <c r="B100" s="317"/>
      <c r="C100" s="317"/>
      <c r="D100" s="317"/>
      <c r="E100" s="317"/>
      <c r="F100" s="155"/>
      <c r="G100" s="141" t="str">
        <f>IF(OR('Banking Instructions'!H100="Non Staff Traveller",'Banking Instructions'!H100="Employee",'Banking Instructions'!H100="Individual"),'Banking Instructions'!H100,"")</f>
        <v/>
      </c>
      <c r="H100" s="141"/>
      <c r="I100" s="142" t="str">
        <f>IF(OR('Banking Instructions'!H100="Non Staff Traveller",'Banking Instructions'!H100="Employee",'Banking Instructions'!H100="Individual"),IF('Banking Instructions'!J100="","",'Banking Instructions'!J100),"")</f>
        <v/>
      </c>
      <c r="J100" s="143" t="str">
        <f>IF(OR('Banking Instructions'!H100="Non Staff Traveller",'Banking Instructions'!H100="Employee",'Banking Instructions'!H100="Individual"),IF('Banking Instructions'!K100="","",'Banking Instructions'!K100),"")</f>
        <v/>
      </c>
      <c r="K100" s="142" t="str">
        <f>IF(OR('Banking Instructions'!H100="Non Staff Traveller",'Banking Instructions'!H100="Employee",'Banking Instructions'!H100="Individual"),IF('Banking Instructions'!L100="","",'Banking Instructions'!L100),"")</f>
        <v/>
      </c>
      <c r="L100" s="143" t="str">
        <f>IF(OR('Banking Instructions'!H100="Non Staff Traveller",'Banking Instructions'!H100="Employee",'Banking Instructions'!H100="Individual"),IF('Banking Instructions'!Q100="","",'Banking Instructions'!Q100),"")</f>
        <v/>
      </c>
      <c r="M100" s="341"/>
      <c r="N100" s="145" t="str">
        <f>IF(OR('Banking Instructions'!H100="Non Staff Traveller",'Banking Instructions'!H100="Employee",'Banking Instructions'!H100="Individual"),IF('Banking Instructions'!U100="","",'Banking Instructions'!U100),"")</f>
        <v/>
      </c>
      <c r="O100" s="149"/>
      <c r="P100" s="149"/>
      <c r="Q100" s="129" t="str">
        <f>IF(OR('Banking Instructions'!H100="Non Staff Traveller",'Banking Instructions'!H100="Employee",'Banking Instructions'!H100="Individual"),IF('Banking Instructions'!X100="","",'Banking Instructions'!X100),"")</f>
        <v/>
      </c>
      <c r="R100" s="411"/>
      <c r="S100" s="411"/>
      <c r="T100" s="147" t="str">
        <f>IF(OR('Banking Instructions'!H100="Non Staff Traveller",'Banking Instructions'!H100="Employee",'Banking Instructions'!H100="Individual"),IF('Banking Instructions'!AA100="","",'Banking Instructions'!AA100),"")</f>
        <v/>
      </c>
      <c r="U100" s="147" t="str">
        <f>IF(OR('Banking Instructions'!H100="Non Staff Traveller",'Banking Instructions'!H100="Employee",'Banking Instructions'!H100="Individual"),IF('Banking Instructions'!AB100="","",'Banking Instructions'!AB100),"")</f>
        <v/>
      </c>
      <c r="V100" s="143" t="str">
        <f>IF(OR('Banking Instructions'!H100="Non Staff Traveller",'Banking Instructions'!H100="Employee",'Banking Instructions'!H100="Individual"),IF('Banking Instructions'!AC100="","",'Banking Instructions'!AC100),"")</f>
        <v/>
      </c>
      <c r="W100" s="342"/>
      <c r="X100" s="147"/>
      <c r="Y100" s="147"/>
      <c r="Z100" s="147"/>
      <c r="AA100" s="149"/>
      <c r="AB100" s="145" t="str">
        <f>IF(OR('Banking Instructions'!H100="Non Staff Traveller",'Banking Instructions'!H100="Employee",'Banking Instructions'!H100="Individual"),IF('Banking Instructions'!AI100="","",'Banking Instructions'!AI100),"")</f>
        <v/>
      </c>
      <c r="AC100" s="145" t="str">
        <f>IF(OR('Banking Instructions'!H100="Non Staff Traveller",'Banking Instructions'!H100="Employee",'Banking Instructions'!H100="Individual"),IF('Banking Instructions'!AJ100="","",'Banking Instructions'!AJ100),"")</f>
        <v/>
      </c>
      <c r="AD100" s="343" t="str">
        <f>IF(OR('Banking Instructions'!H100="Non Staff Traveller",'Banking Instructions'!H100="Employee",'Banking Instructions'!H100="Individual"),IF('Banking Instructions'!AK100="","",'Banking Instructions'!AK100),"")</f>
        <v/>
      </c>
      <c r="AE100" s="147"/>
      <c r="AF100" s="147" t="str">
        <f>IF(OR('Banking Instructions'!H100="Non Staff Traveller",'Banking Instructions'!H100="Employee",'Banking Instructions'!H100="Individual"),IF('Banking Instructions'!AM100="","",'Banking Instructions'!AM100),"")</f>
        <v/>
      </c>
      <c r="AG100" s="147" t="str">
        <f>IF(OR('Banking Instructions'!H100="Non Staff Traveller",'Banking Instructions'!H100="Employee",'Banking Instructions'!H100="Individual"),IF('Banking Instructions'!AN100="","",'Banking Instructions'!AN100),"")</f>
        <v/>
      </c>
      <c r="AH100" s="147"/>
      <c r="AI100" s="344" t="str">
        <f>IF(OR('Banking Instructions'!H100="Non Staff Traveller",'Banking Instructions'!H100="Employee",'Banking Instructions'!H100="Individual"),IF('Banking Instructions'!AP100="","",'Banking Instructions'!AP100),"")</f>
        <v/>
      </c>
      <c r="AJ100" s="150" t="str">
        <f>IF(OR('Banking Instructions'!H100="Non Staff Traveller",'Banking Instructions'!H100="Employee",'Banking Instructions'!H100="Individual"),IF('Banking Instructions'!AQ100="","",'Banking Instructions'!AQ100),"")</f>
        <v/>
      </c>
      <c r="AK100" s="151" t="str">
        <f>IF(OR('Banking Instructions'!H100="Non Staff Traveller",'Banking Instructions'!H100="Employee",'Banking Instructions'!H100="Individual"),IF('Banking Instructions'!AR100="","",'Banking Instructions'!AR100),"")</f>
        <v/>
      </c>
      <c r="AL100" s="344" t="str">
        <f>IF(OR('Banking Instructions'!H100="Non Staff Traveller",'Banking Instructions'!H100="Employee",'Banking Instructions'!H100="Individual"),IF('Banking Instructions'!AS100="","",'Banking Instructions'!AS100),"")</f>
        <v/>
      </c>
      <c r="AM100" s="152" t="str">
        <f>IF(OR('Banking Instructions'!H100="Non Staff Traveller",'Banking Instructions'!H100="Employee",'Banking Instructions'!H100="Individual"),IF('Banking Instructions'!AT100="","",'Banking Instructions'!AT100),"")</f>
        <v/>
      </c>
      <c r="AN100" s="152" t="str">
        <f>IF(OR('Banking Instructions'!H100="Non Staff Traveller",'Banking Instructions'!H100="Employee",'Banking Instructions'!H100="Individual"),IF('Banking Instructions'!AU100="","",'Banking Instructions'!AU100),"")</f>
        <v/>
      </c>
      <c r="AO100" s="136" t="str">
        <f>IF(OR('Banking Instructions'!H100="Non Staff Traveller",'Banking Instructions'!H100="Employee",'Banking Instructions'!H100="Individual"),IF('Banking Instructions'!AV100="","",'Banking Instructions'!AV100),"")</f>
        <v/>
      </c>
      <c r="AP100" s="210"/>
      <c r="AQ100" s="150" t="str">
        <f t="shared" si="5"/>
        <v/>
      </c>
      <c r="AR100" s="344"/>
      <c r="AS100" s="136" t="str">
        <f>IF(OR('Banking Instructions'!H100="Non Staff Traveller",'Banking Instructions'!H100="Employee",'Banking Instructions'!H100="Individual"),IF('Banking Instructions'!AZ100="","",'Banking Instructions'!AZ100),"")</f>
        <v/>
      </c>
      <c r="AT100" s="152" t="str">
        <f>IF(OR('Banking Instructions'!H100="Non Staff Traveller",'Banking Instructions'!H100="Employee",'Banking Instructions'!H100="Individual"),IF('Banking Instructions'!BA100="","",'Banking Instructions'!BA100),"")</f>
        <v/>
      </c>
      <c r="AU100" s="152" t="str">
        <f>IF(OR('Banking Instructions'!H100="Non Staff Traveller",'Banking Instructions'!H100="Employee",'Banking Instructions'!H100="Individual"),IF('Banking Instructions'!BB100="","",'Banking Instructions'!BB100),"")</f>
        <v/>
      </c>
      <c r="AV100" s="210"/>
      <c r="AW100" s="136" t="str">
        <f>IF(OR('Banking Instructions'!H100="Non Staff Traveller",'Banking Instructions'!H100="Employee",'Banking Instructions'!H100="Individual"),IF('Banking Instructions'!BD100="","",'Banking Instructions'!BD100),"")</f>
        <v/>
      </c>
      <c r="AX100" s="136" t="str">
        <f>IF(OR('Banking Instructions'!H100="Non Staff Traveller",'Banking Instructions'!H100="Employee",'Banking Instructions'!H100="Individual"),IF('Banking Instructions'!BE100="","",'Banking Instructions'!BE100),"")</f>
        <v/>
      </c>
      <c r="AY100" s="152" t="str">
        <f>IF(OR('Banking Instructions'!H100="Non Staff Traveller",'Banking Instructions'!H100="Employee",'Banking Instructions'!H100="Individual"),IF('Banking Instructions'!BF100="","",'Banking Instructions'!BF100),"")</f>
        <v/>
      </c>
      <c r="AZ100" s="152" t="str">
        <f>IF(OR('Banking Instructions'!H100="Non Staff Traveller",'Banking Instructions'!H100="Employee",'Banking Instructions'!H100="Individual"),IF('Banking Instructions'!BG100="","",'Banking Instructions'!BG100),"")</f>
        <v/>
      </c>
      <c r="BA100" s="152" t="str">
        <f>IF(OR('Banking Instructions'!H100="Non Staff Traveller",'Banking Instructions'!H100="Employee",'Banking Instructions'!H100="Individual"),IF('Banking Instructions'!BH100="","",'Banking Instructions'!BH100),"")</f>
        <v/>
      </c>
      <c r="BB100" s="152" t="str">
        <f>IF(OR('Banking Instructions'!H100="Non Staff Traveller",'Banking Instructions'!H100="Employee",'Banking Instructions'!H100="Individual"),IF('Banking Instructions'!BI100="","",'Banking Instructions'!BI100),"")</f>
        <v/>
      </c>
      <c r="BC100" s="152" t="str">
        <f>IF(OR('Banking Instructions'!H100="Non Staff Traveller",'Banking Instructions'!H100="Employee",'Banking Instructions'!H100="Individual"),IF('Banking Instructions'!BJ100="","",'Banking Instructions'!BJ100),"")</f>
        <v/>
      </c>
      <c r="BD100" s="136" t="str">
        <f>IF(OR('Banking Instructions'!H100="Non Staff Traveller",'Banking Instructions'!H100="Employee",'Banking Instructions'!H100="Individual"),IF('Banking Instructions'!BK100="","",'Banking Instructions'!BK100),"")</f>
        <v/>
      </c>
      <c r="BE100" s="152" t="str">
        <f>IF(OR('Banking Instructions'!H100="Non Staff Traveller",'Banking Instructions'!H100="Employee",'Banking Instructions'!H100="Individual"),IF('Banking Instructions'!BL100="","",'Banking Instructions'!BL100),"")</f>
        <v/>
      </c>
      <c r="BF100" s="136" t="str">
        <f>IF(OR('Banking Instructions'!H100="Non Staff Traveller",'Banking Instructions'!H100="Employee",'Banking Instructions'!H100="Individual"),IF('Banking Instructions'!BM100="","",'Banking Instructions'!BM100),"")</f>
        <v/>
      </c>
      <c r="BG100" s="136" t="str">
        <f>IF(OR('Banking Instructions'!H100="Non Staff Traveller",'Banking Instructions'!H100="Employee",'Banking Instructions'!H100="Individual"),IF('Banking Instructions'!BN100="","",'Banking Instructions'!BN100),"")</f>
        <v/>
      </c>
      <c r="BH100" s="136" t="str">
        <f>IF(OR('Banking Instructions'!H100="Non Staff Traveller",'Banking Instructions'!H100="Employee",'Banking Instructions'!H100="Individual"),IF('Banking Instructions'!BO100="","",'Banking Instructions'!BO100),"")</f>
        <v/>
      </c>
      <c r="BI100" s="136" t="str">
        <f>IF(OR('Banking Instructions'!H100="Non Staff Traveller",'Banking Instructions'!H100="Employee",'Banking Instructions'!H100="Individual"),IF('Banking Instructions'!BP100="","",'Banking Instructions'!BP100),"")</f>
        <v/>
      </c>
      <c r="BJ100" s="136" t="str">
        <f>IF(OR('Banking Instructions'!H100="Non Staff Traveller",'Banking Instructions'!H100="Employee",'Banking Instructions'!H100="Individual"),IF('Banking Instructions'!BQ100="","",'Banking Instructions'!BQ100),"")</f>
        <v/>
      </c>
      <c r="BK100" s="136" t="str">
        <f>IF(OR('Banking Instructions'!H100="Non Staff Traveller",'Banking Instructions'!H100="Employee",'Banking Instructions'!H100="Individual"),IF('Banking Instructions'!BR100="","",'Banking Instructions'!BR100),"")</f>
        <v/>
      </c>
      <c r="BL100" s="136" t="str">
        <f>IF(OR('Banking Instructions'!H100="Non Staff Traveller",'Banking Instructions'!H100="Employee",'Banking Instructions'!H100="Individual"),IF('Banking Instructions'!BS100="","",'Banking Instructions'!BS100),"")</f>
        <v/>
      </c>
      <c r="BM100" s="136" t="str">
        <f>IF(OR('Banking Instructions'!H100="Non Staff Traveller",'Banking Instructions'!H100="Employee",'Banking Instructions'!H100="Individual"),IF('Banking Instructions'!BT100="","",'Banking Instructions'!BT100),"")</f>
        <v/>
      </c>
      <c r="BN100" s="136"/>
      <c r="BO100" s="210"/>
      <c r="BP100" s="153"/>
      <c r="BQ100" s="153"/>
      <c r="BR100" s="136"/>
      <c r="BS100" s="136"/>
      <c r="BT100" s="136"/>
      <c r="BU100" s="136"/>
      <c r="BV100" s="136" t="str">
        <f t="shared" si="3"/>
        <v/>
      </c>
      <c r="BW100" s="136" t="str">
        <f t="shared" si="4"/>
        <v/>
      </c>
      <c r="BX100" s="210"/>
      <c r="BY100" s="136" t="str">
        <f>IF(OR('Banking Instructions'!H100="Non Staff Traveller",'Banking Instructions'!H100="Employee",'Banking Instructions'!H100="Individual"),IF('Banking Instructions'!CF100="","",'Banking Instructions'!CF100),"")</f>
        <v/>
      </c>
      <c r="BZ100" s="136" t="str">
        <f>IF(OR('Banking Instructions'!H100="Non Staff Traveller",'Banking Instructions'!H100="Employee",'Banking Instructions'!H100="Individual"),IF('Banking Instructions'!CG100="","",'Banking Instructions'!CG100),"")</f>
        <v/>
      </c>
      <c r="CA100" s="136"/>
    </row>
    <row r="101" spans="1:79" s="256" customFormat="1" x14ac:dyDescent="0.2">
      <c r="A101" s="362"/>
      <c r="B101" s="362"/>
      <c r="C101" s="362"/>
      <c r="D101" s="362"/>
      <c r="E101" s="362"/>
      <c r="F101" s="192"/>
      <c r="G101" s="193" t="str">
        <f>IF(OR('Banking Instructions'!H101="Non Staff Traveller",'Banking Instructions'!H101="Employee",'Banking Instructions'!H101="Individual"),'Banking Instructions'!H101,"")</f>
        <v/>
      </c>
      <c r="H101" s="193"/>
      <c r="I101" s="194" t="str">
        <f>IF(OR('Banking Instructions'!H101="Non Staff Traveller",'Banking Instructions'!H101="Employee",'Banking Instructions'!H101="Individual"),IF('Banking Instructions'!J101="","",'Banking Instructions'!J101),"")</f>
        <v/>
      </c>
      <c r="J101" s="195" t="str">
        <f>IF(OR('Banking Instructions'!H101="Non Staff Traveller",'Banking Instructions'!H101="Employee",'Banking Instructions'!H101="Individual"),IF('Banking Instructions'!K101="","",'Banking Instructions'!K101),"")</f>
        <v/>
      </c>
      <c r="K101" s="194" t="str">
        <f>IF(OR('Banking Instructions'!H101="Non Staff Traveller",'Banking Instructions'!H101="Employee",'Banking Instructions'!H101="Individual"),IF('Banking Instructions'!L101="","",'Banking Instructions'!L101),"")</f>
        <v/>
      </c>
      <c r="L101" s="195" t="str">
        <f>IF(OR('Banking Instructions'!H101="Non Staff Traveller",'Banking Instructions'!H101="Employee",'Banking Instructions'!H101="Individual"),IF('Banking Instructions'!Q101="","",'Banking Instructions'!Q101),"")</f>
        <v/>
      </c>
      <c r="M101" s="341"/>
      <c r="N101" s="197" t="str">
        <f>IF(OR('Banking Instructions'!H101="Non Staff Traveller",'Banking Instructions'!H101="Employee",'Banking Instructions'!H101="Individual"),IF('Banking Instructions'!U101="","",'Banking Instructions'!U101),"")</f>
        <v/>
      </c>
      <c r="O101" s="202"/>
      <c r="P101" s="202"/>
      <c r="Q101" s="199" t="str">
        <f>IF(OR('Banking Instructions'!H101="Non Staff Traveller",'Banking Instructions'!H101="Employee",'Banking Instructions'!H101="Individual"),IF('Banking Instructions'!X101="","",'Banking Instructions'!X101),"")</f>
        <v/>
      </c>
      <c r="R101" s="411"/>
      <c r="S101" s="411"/>
      <c r="T101" s="200" t="str">
        <f>IF(OR('Banking Instructions'!H101="Non Staff Traveller",'Banking Instructions'!H101="Employee",'Banking Instructions'!H101="Individual"),IF('Banking Instructions'!AA101="","",'Banking Instructions'!AA101),"")</f>
        <v/>
      </c>
      <c r="U101" s="200" t="str">
        <f>IF(OR('Banking Instructions'!H101="Non Staff Traveller",'Banking Instructions'!H101="Employee",'Banking Instructions'!H101="Individual"),IF('Banking Instructions'!AB101="","",'Banking Instructions'!AB101),"")</f>
        <v/>
      </c>
      <c r="V101" s="195" t="str">
        <f>IF(OR('Banking Instructions'!H101="Non Staff Traveller",'Banking Instructions'!H101="Employee",'Banking Instructions'!H101="Individual"),IF('Banking Instructions'!AC101="","",'Banking Instructions'!AC101),"")</f>
        <v/>
      </c>
      <c r="W101" s="363"/>
      <c r="X101" s="200"/>
      <c r="Y101" s="200"/>
      <c r="Z101" s="200"/>
      <c r="AA101" s="202"/>
      <c r="AB101" s="197" t="str">
        <f>IF(OR('Banking Instructions'!H101="Non Staff Traveller",'Banking Instructions'!H101="Employee",'Banking Instructions'!H101="Individual"),IF('Banking Instructions'!AI101="","",'Banking Instructions'!AI101),"")</f>
        <v/>
      </c>
      <c r="AC101" s="197" t="str">
        <f>IF(OR('Banking Instructions'!H101="Non Staff Traveller",'Banking Instructions'!H101="Employee",'Banking Instructions'!H101="Individual"),IF('Banking Instructions'!AJ101="","",'Banking Instructions'!AJ101),"")</f>
        <v/>
      </c>
      <c r="AD101" s="364" t="str">
        <f>IF(OR('Banking Instructions'!H101="Non Staff Traveller",'Banking Instructions'!H101="Employee",'Banking Instructions'!H101="Individual"),IF('Banking Instructions'!AK101="","",'Banking Instructions'!AK101),"")</f>
        <v/>
      </c>
      <c r="AE101" s="200"/>
      <c r="AF101" s="200" t="str">
        <f>IF(OR('Banking Instructions'!H101="Non Staff Traveller",'Banking Instructions'!H101="Employee",'Banking Instructions'!H101="Individual"),IF('Banking Instructions'!AM101="","",'Banking Instructions'!AM101),"")</f>
        <v/>
      </c>
      <c r="AG101" s="200" t="str">
        <f>IF(OR('Banking Instructions'!H101="Non Staff Traveller",'Banking Instructions'!H101="Employee",'Banking Instructions'!H101="Individual"),IF('Banking Instructions'!AN101="","",'Banking Instructions'!AN101),"")</f>
        <v/>
      </c>
      <c r="AH101" s="200"/>
      <c r="AI101" s="365" t="str">
        <f>IF(OR('Banking Instructions'!H101="Non Staff Traveller",'Banking Instructions'!H101="Employee",'Banking Instructions'!H101="Individual"),IF('Banking Instructions'!AP101="","",'Banking Instructions'!AP101),"")</f>
        <v/>
      </c>
      <c r="AJ101" s="203" t="str">
        <f>IF(OR('Banking Instructions'!H101="Non Staff Traveller",'Banking Instructions'!H101="Employee",'Banking Instructions'!H101="Individual"),IF('Banking Instructions'!AQ101="","",'Banking Instructions'!AQ101),"")</f>
        <v/>
      </c>
      <c r="AK101" s="204" t="str">
        <f>IF(OR('Banking Instructions'!H101="Non Staff Traveller",'Banking Instructions'!H101="Employee",'Banking Instructions'!H101="Individual"),IF('Banking Instructions'!AR101="","",'Banking Instructions'!AR101),"")</f>
        <v/>
      </c>
      <c r="AL101" s="365" t="str">
        <f>IF(OR('Banking Instructions'!H101="Non Staff Traveller",'Banking Instructions'!H101="Employee",'Banking Instructions'!H101="Individual"),IF('Banking Instructions'!AS101="","",'Banking Instructions'!AS101),"")</f>
        <v/>
      </c>
      <c r="AM101" s="206" t="str">
        <f>IF(OR('Banking Instructions'!H101="Non Staff Traveller",'Banking Instructions'!H101="Employee",'Banking Instructions'!H101="Individual"),IF('Banking Instructions'!AT101="","",'Banking Instructions'!AT101),"")</f>
        <v/>
      </c>
      <c r="AN101" s="206" t="str">
        <f>IF(OR('Banking Instructions'!H101="Non Staff Traveller",'Banking Instructions'!H101="Employee",'Banking Instructions'!H101="Individual"),IF('Banking Instructions'!AU101="","",'Banking Instructions'!AU101),"")</f>
        <v/>
      </c>
      <c r="AO101" s="205" t="str">
        <f>IF(OR('Banking Instructions'!H101="Non Staff Traveller",'Banking Instructions'!H101="Employee",'Banking Instructions'!H101="Individual"),IF('Banking Instructions'!AV101="","",'Banking Instructions'!AV101),"")</f>
        <v/>
      </c>
      <c r="AP101" s="210"/>
      <c r="AQ101" s="203" t="str">
        <f t="shared" si="5"/>
        <v/>
      </c>
      <c r="AR101" s="365"/>
      <c r="AS101" s="205" t="str">
        <f>IF(OR('Banking Instructions'!H101="Non Staff Traveller",'Banking Instructions'!H101="Employee",'Banking Instructions'!H101="Individual"),IF('Banking Instructions'!AZ101="","",'Banking Instructions'!AZ101),"")</f>
        <v/>
      </c>
      <c r="AT101" s="206" t="str">
        <f>IF(OR('Banking Instructions'!H101="Non Staff Traveller",'Banking Instructions'!H101="Employee",'Banking Instructions'!H101="Individual"),IF('Banking Instructions'!BA101="","",'Banking Instructions'!BA101),"")</f>
        <v/>
      </c>
      <c r="AU101" s="206" t="str">
        <f>IF(OR('Banking Instructions'!H101="Non Staff Traveller",'Banking Instructions'!H101="Employee",'Banking Instructions'!H101="Individual"),IF('Banking Instructions'!BB101="","",'Banking Instructions'!BB101),"")</f>
        <v/>
      </c>
      <c r="AV101" s="210"/>
      <c r="AW101" s="205" t="str">
        <f>IF(OR('Banking Instructions'!H101="Non Staff Traveller",'Banking Instructions'!H101="Employee",'Banking Instructions'!H101="Individual"),IF('Banking Instructions'!BD101="","",'Banking Instructions'!BD101),"")</f>
        <v/>
      </c>
      <c r="AX101" s="205" t="str">
        <f>IF(OR('Banking Instructions'!H101="Non Staff Traveller",'Banking Instructions'!H101="Employee",'Banking Instructions'!H101="Individual"),IF('Banking Instructions'!BE101="","",'Banking Instructions'!BE101),"")</f>
        <v/>
      </c>
      <c r="AY101" s="206" t="str">
        <f>IF(OR('Banking Instructions'!H101="Non Staff Traveller",'Banking Instructions'!H101="Employee",'Banking Instructions'!H101="Individual"),IF('Banking Instructions'!BF101="","",'Banking Instructions'!BF101),"")</f>
        <v/>
      </c>
      <c r="AZ101" s="206" t="str">
        <f>IF(OR('Banking Instructions'!H101="Non Staff Traveller",'Banking Instructions'!H101="Employee",'Banking Instructions'!H101="Individual"),IF('Banking Instructions'!BG101="","",'Banking Instructions'!BG101),"")</f>
        <v/>
      </c>
      <c r="BA101" s="206" t="str">
        <f>IF(OR('Banking Instructions'!H101="Non Staff Traveller",'Banking Instructions'!H101="Employee",'Banking Instructions'!H101="Individual"),IF('Banking Instructions'!BH101="","",'Banking Instructions'!BH101),"")</f>
        <v/>
      </c>
      <c r="BB101" s="206" t="str">
        <f>IF(OR('Banking Instructions'!H101="Non Staff Traveller",'Banking Instructions'!H101="Employee",'Banking Instructions'!H101="Individual"),IF('Banking Instructions'!BI101="","",'Banking Instructions'!BI101),"")</f>
        <v/>
      </c>
      <c r="BC101" s="206" t="str">
        <f>IF(OR('Banking Instructions'!H101="Non Staff Traveller",'Banking Instructions'!H101="Employee",'Banking Instructions'!H101="Individual"),IF('Banking Instructions'!BJ101="","",'Banking Instructions'!BJ101),"")</f>
        <v/>
      </c>
      <c r="BD101" s="205" t="str">
        <f>IF(OR('Banking Instructions'!H101="Non Staff Traveller",'Banking Instructions'!H101="Employee",'Banking Instructions'!H101="Individual"),IF('Banking Instructions'!BK101="","",'Banking Instructions'!BK101),"")</f>
        <v/>
      </c>
      <c r="BE101" s="206" t="str">
        <f>IF(OR('Banking Instructions'!H101="Non Staff Traveller",'Banking Instructions'!H101="Employee",'Banking Instructions'!H101="Individual"),IF('Banking Instructions'!BL101="","",'Banking Instructions'!BL101),"")</f>
        <v/>
      </c>
      <c r="BF101" s="205" t="str">
        <f>IF(OR('Banking Instructions'!H101="Non Staff Traveller",'Banking Instructions'!H101="Employee",'Banking Instructions'!H101="Individual"),IF('Banking Instructions'!BM101="","",'Banking Instructions'!BM101),"")</f>
        <v/>
      </c>
      <c r="BG101" s="205" t="str">
        <f>IF(OR('Banking Instructions'!H101="Non Staff Traveller",'Banking Instructions'!H101="Employee",'Banking Instructions'!H101="Individual"),IF('Banking Instructions'!BN101="","",'Banking Instructions'!BN101),"")</f>
        <v/>
      </c>
      <c r="BH101" s="205" t="str">
        <f>IF(OR('Banking Instructions'!H101="Non Staff Traveller",'Banking Instructions'!H101="Employee",'Banking Instructions'!H101="Individual"),IF('Banking Instructions'!BO101="","",'Banking Instructions'!BO101),"")</f>
        <v/>
      </c>
      <c r="BI101" s="205" t="str">
        <f>IF(OR('Banking Instructions'!H101="Non Staff Traveller",'Banking Instructions'!H101="Employee",'Banking Instructions'!H101="Individual"),IF('Banking Instructions'!BP101="","",'Banking Instructions'!BP101),"")</f>
        <v/>
      </c>
      <c r="BJ101" s="205" t="str">
        <f>IF(OR('Banking Instructions'!H101="Non Staff Traveller",'Banking Instructions'!H101="Employee",'Banking Instructions'!H101="Individual"),IF('Banking Instructions'!BQ101="","",'Banking Instructions'!BQ101),"")</f>
        <v/>
      </c>
      <c r="BK101" s="205" t="str">
        <f>IF(OR('Banking Instructions'!H101="Non Staff Traveller",'Banking Instructions'!H101="Employee",'Banking Instructions'!H101="Individual"),IF('Banking Instructions'!BR101="","",'Banking Instructions'!BR101),"")</f>
        <v/>
      </c>
      <c r="BL101" s="205" t="str">
        <f>IF(OR('Banking Instructions'!H101="Non Staff Traveller",'Banking Instructions'!H101="Employee",'Banking Instructions'!H101="Individual"),IF('Banking Instructions'!BS101="","",'Banking Instructions'!BS101),"")</f>
        <v/>
      </c>
      <c r="BM101" s="205" t="str">
        <f>IF(OR('Banking Instructions'!H101="Non Staff Traveller",'Banking Instructions'!H101="Employee",'Banking Instructions'!H101="Individual"),IF('Banking Instructions'!BT101="","",'Banking Instructions'!BT101),"")</f>
        <v/>
      </c>
      <c r="BN101" s="205"/>
      <c r="BO101" s="210"/>
      <c r="BP101" s="153"/>
      <c r="BQ101" s="153"/>
      <c r="BR101" s="205"/>
      <c r="BS101" s="205"/>
      <c r="BT101" s="205"/>
      <c r="BU101" s="205"/>
      <c r="BV101" s="205" t="str">
        <f t="shared" si="3"/>
        <v/>
      </c>
      <c r="BW101" s="205" t="str">
        <f t="shared" si="4"/>
        <v/>
      </c>
      <c r="BX101" s="210"/>
      <c r="BY101" s="205" t="str">
        <f>IF(OR('Banking Instructions'!H101="Non Staff Traveller",'Banking Instructions'!H101="Employee",'Banking Instructions'!H101="Individual"),IF('Banking Instructions'!CF101="","",'Banking Instructions'!CF101),"")</f>
        <v/>
      </c>
      <c r="BZ101" s="205" t="str">
        <f>IF(OR('Banking Instructions'!H101="Non Staff Traveller",'Banking Instructions'!H101="Employee",'Banking Instructions'!H101="Individual"),IF('Banking Instructions'!CG101="","",'Banking Instructions'!CG101),"")</f>
        <v/>
      </c>
      <c r="CA101" s="205"/>
    </row>
    <row r="102" spans="1:79" s="256" customFormat="1" x14ac:dyDescent="0.2">
      <c r="A102" s="367"/>
      <c r="B102" s="367"/>
      <c r="C102" s="367"/>
      <c r="D102" s="367"/>
      <c r="E102" s="367"/>
      <c r="F102" s="25"/>
      <c r="G102" s="223"/>
      <c r="H102" s="223"/>
      <c r="I102" s="223"/>
      <c r="J102" s="368"/>
      <c r="K102" s="223"/>
      <c r="L102" s="368"/>
      <c r="M102" s="210"/>
      <c r="N102" s="223"/>
      <c r="O102" s="370"/>
      <c r="P102" s="223"/>
      <c r="Q102" s="367"/>
      <c r="R102" s="411"/>
      <c r="S102" s="411"/>
      <c r="T102" s="221"/>
      <c r="U102" s="221"/>
      <c r="V102" s="367"/>
      <c r="W102" s="223"/>
      <c r="X102" s="367"/>
      <c r="Y102" s="367"/>
      <c r="Z102" s="367"/>
      <c r="AA102" s="223"/>
      <c r="AB102" s="223"/>
      <c r="AC102" s="371"/>
      <c r="AD102" s="372"/>
      <c r="AE102" s="367"/>
      <c r="AF102" s="367"/>
      <c r="AG102" s="367"/>
      <c r="AH102" s="367"/>
      <c r="AI102" s="371"/>
      <c r="AJ102" s="223"/>
      <c r="AK102" s="223"/>
      <c r="AL102" s="223"/>
      <c r="AM102" s="367"/>
      <c r="AN102" s="367"/>
      <c r="AO102" s="367"/>
      <c r="AP102" s="210"/>
      <c r="AQ102" s="223"/>
      <c r="AR102" s="370"/>
      <c r="AS102" s="367"/>
      <c r="AT102" s="367"/>
      <c r="AU102" s="367"/>
      <c r="AV102" s="210"/>
      <c r="AW102" s="367"/>
      <c r="AX102" s="367"/>
      <c r="AY102" s="367"/>
      <c r="AZ102" s="367"/>
      <c r="BA102" s="367"/>
      <c r="BB102" s="367"/>
      <c r="BC102" s="367"/>
      <c r="BD102" s="367"/>
      <c r="BE102" s="367"/>
      <c r="BF102" s="367"/>
      <c r="BG102" s="367"/>
      <c r="BH102" s="367"/>
      <c r="BI102" s="367"/>
      <c r="BJ102" s="367"/>
      <c r="BK102" s="367"/>
      <c r="BL102" s="367"/>
      <c r="BM102" s="367"/>
      <c r="BN102" s="367"/>
      <c r="BO102" s="210"/>
      <c r="BP102" s="367"/>
      <c r="BQ102" s="367"/>
      <c r="BR102" s="367"/>
      <c r="BS102" s="367"/>
      <c r="BT102" s="367"/>
      <c r="BU102" s="367"/>
      <c r="BV102" s="367"/>
      <c r="BW102" s="367"/>
      <c r="BX102" s="210"/>
      <c r="BY102" s="367"/>
      <c r="BZ102" s="367"/>
      <c r="CA102" s="367"/>
    </row>
  </sheetData>
  <sheetProtection algorithmName="SHA-512" hashValue="tsLrgke/uaZKhdcb53/AGq1NsAB5VYcG8IkXOyo7XQcfsXU31KKN0eKzK0OFTLA4ibM1c57Reg+UJ4LK6JHgTQ==" saltValue="MECZGbYzl1//coKYzL7ijw==" spinCount="100000" sheet="1" objects="1" scenarios="1" formatColumns="0" formatRows="0"/>
  <mergeCells count="3">
    <mergeCell ref="AF7:AH7"/>
    <mergeCell ref="AW7:AZ7"/>
    <mergeCell ref="BA7:BN7"/>
  </mergeCells>
  <conditionalFormatting sqref="AK13:AK101 T13:U101">
    <cfRule type="expression" dxfId="12" priority="1">
      <formula>IF($AK13="","",$AK13&lt;=TODAY())</formula>
    </cfRule>
  </conditionalFormatting>
  <conditionalFormatting sqref="AB13:AB101">
    <cfRule type="expression" dxfId="11" priority="6">
      <formula>NOT(EXACT(UPPER(AB13),AB13))</formula>
    </cfRule>
  </conditionalFormatting>
  <conditionalFormatting sqref="AC13:AC101">
    <cfRule type="expression" dxfId="10" priority="3">
      <formula>NOT(EXACT(PROPER(AC13),AC13))</formula>
    </cfRule>
  </conditionalFormatting>
  <conditionalFormatting sqref="Q13:Q101">
    <cfRule type="expression" dxfId="9" priority="5">
      <formula>IF(Q13="",0,OR(EXACT(LOWER(Q13),Q13),EXACT(UPPER(Q13),Q13)))</formula>
    </cfRule>
  </conditionalFormatting>
  <conditionalFormatting sqref="AA13:AA101">
    <cfRule type="expression" dxfId="8" priority="8">
      <formula>NOT(EXACT(UPPER(AA13),AA13))</formula>
    </cfRule>
  </conditionalFormatting>
  <conditionalFormatting sqref="AG13:AG101">
    <cfRule type="expression" dxfId="7" priority="7">
      <formula>NOT(EXACT(UPPER(AG13),AG13))</formula>
    </cfRule>
  </conditionalFormatting>
  <conditionalFormatting sqref="V15:V101">
    <cfRule type="expression" dxfId="6" priority="4">
      <formula>IF(J15="",FALSE,J15&lt;&gt;V15)</formula>
    </cfRule>
  </conditionalFormatting>
  <conditionalFormatting sqref="K15:K101">
    <cfRule type="expression" dxfId="5" priority="2">
      <formula>IF(K15="",FALSE,NOT(ISNUMBER(K15+0)))</formula>
    </cfRule>
  </conditionalFormatting>
  <dataValidations count="2">
    <dataValidation type="list" allowBlank="1" showErrorMessage="1" sqref="BD15:BD101">
      <formula1>BranchType</formula1>
    </dataValidation>
    <dataValidation type="list" errorStyle="warning" allowBlank="1" showInputMessage="1" showErrorMessage="1" errorTitle="Supplier Update Mode" error="Please select Create or Update!" sqref="G13:G101">
      <formula1>"Employee,Non Staff Traveller"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1]!Reset_Formulas_Header">
                <anchor moveWithCells="1" sizeWithCells="1">
                  <from>
                    <xdr:col>10</xdr:col>
                    <xdr:colOff>66675</xdr:colOff>
                    <xdr:row>2</xdr:row>
                    <xdr:rowOff>28575</xdr:rowOff>
                  </from>
                  <to>
                    <xdr:col>10</xdr:col>
                    <xdr:colOff>866775</xdr:colOff>
                    <xdr:row>2</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83DED308-E912-4296-809F-FA17D29FB0B2}">
            <xm:f>IF(T13="","",IFERROR(IF(VLOOKUP(LEFT(T13,2),IBAN!$C$2:$O$255,13,FALSE)=LEN(T13),IF(MOD(CONCATENATE(MOD(CONCATENATE(MOD(CONCATENATE(MOD(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4)),"A",10),"B",11),"C",12),"D",13),"E",14),"F",15),"G",16),"H",17),"I",18),"J",19),"K",20),"L",21),"M",22),"N",23),"O",24),"P",25),"Q",26),"R",27),"S",28),"T",29),"U",30),"V",31),"W",32),"X",33),"Y",34),"Z",35),39,12)),97)=1,"FALSE","TRUE"),"TRUE"),"TRUE"))</xm:f>
            <x14:dxf>
              <fill>
                <patternFill>
                  <bgColor rgb="FFF17373"/>
                </patternFill>
              </fill>
            </x14:dxf>
          </x14:cfRule>
          <x14:cfRule type="expression" priority="10" id="{1E352601-3CB7-4CF6-8AF4-3AA9EB949D91}">
            <xm:f>IF(T13="","",IFERROR(IF(VLOOKUP(LEFT(T13,2),IBAN!$C$2:$O$255,13,FALSE)=LEN(T13),IF(MOD(CONCATENATE(MOD(CONCATENATE(MOD(CONCATENATE(MOD(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4)),"A",10),"B",11),"C",12),"D",13),"E",14),"F",15),"G",16),"H",17),"I",18),"J",19),"K",20),"L",21),"M",22),"N",23),"O",24),"P",25),"Q",26),"R",27),"S",28),"T",29),"U",30),"V",31),"W",32),"X",33),"Y",34),"Z",35),1,14),97),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4)),"A",10),"B",11),"C",12),"D",13),"E",14),"F",15),"G",16),"H",17),"I",18),"J",19),"K",20),"L",21),"M",22),"N",23),"O",24),"P",25),"Q",26),"R",27),"S",28),"T",29),"U",30),"V",31),"W",32),"X",33),"Y",34),"Z",35),15,12)),97),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4)),"A",10),"B",11),"C",12),"D",13),"E",14),"F",15),"G",16),"H",17),"I",18),"J",19),"K",20),"L",21),"M",22),"N",23),"O",24),"P",25),"Q",26),"R",27),"S",28),"T",29),"U",30),"V",31),"W",32),"X",33),"Y",34),"Z",35),27,12)),97), MID(SUBSTITUTE(SUBSTITUTE(SUBSTITUTE(SUBSTITUTE(SUBSTITUTE(SUBSTITUTE(SUBSTITUTE(SUBSTITUTE(SUBSTITUTE(SUBSTITUTE(SUBSTITUTE(SUBSTITUTE(SUBSTITUTE(SUBSTITUTE(SUBSTITUTE(SUBSTITUTE(SUBSTITUTE(SUBSTITUTE(SUBSTITUTE(SUBSTITUTE(SUBSTITUTE(SUBSTITUTE(SUBSTITUTE(SUBSTITUTE(SUBSTITUTE(SUBSTITUTE(UPPER(RIGHT(T13, LEN(T13) - 4) &amp; LEFT(T13, 4)),"A",10),"B",11),"C",12),"D",13),"E",14),"F",15),"G",16),"H",17),"I",18),"J",19),"K",20),"L",21),"M",22),"N",23),"O",24),"P",25),"Q",26),"R",27),"S",28),"T",29),"U",30),"V",31),"W",32),"X",33),"Y",34),"Z",35),39,12)),97)=1,"TRUE","FALSE"),"FALSE"),"FALSE"))</xm:f>
            <x14:dxf>
              <fill>
                <patternFill>
                  <bgColor rgb="FF57D557"/>
                </patternFill>
              </fill>
            </x14:dxf>
          </x14:cfRule>
          <xm:sqref>T13:T101 AT13:AT101</xm:sqref>
        </x14:conditionalFormatting>
        <x14:conditionalFormatting xmlns:xm="http://schemas.microsoft.com/office/excel/2006/main">
          <x14:cfRule type="expression" priority="11" id="{41B5F784-9194-4ADE-9044-5BC1DA010CCB}">
            <xm:f>IF(OR(T13="",Q13=""),FALSE,IF(SUM(COUNTIF(Q13,Lists!$AO$3:$AO$16)),FALSE,NOT(INDEX(IBAN!$A$3:$A$255,MATCH(LEFT(T13,2),IBAN!$C$3:$C$255,0))=Q13)))</xm:f>
            <x14:dxf>
              <fill>
                <patternFill>
                  <bgColor rgb="FFFF9999"/>
                </patternFill>
              </fill>
            </x14:dxf>
          </x14:cfRule>
          <xm:sqref>T13:T101</xm:sqref>
        </x14:conditionalFormatting>
        <x14:conditionalFormatting xmlns:xm="http://schemas.microsoft.com/office/excel/2006/main">
          <x14:cfRule type="expression" priority="12" id="{8D406D05-34DA-4EC1-A2D0-B52B7A87CB8A}">
            <xm:f>IF(VLOOKUP(Q13,IBAN!$A$3:$N$255,14,FALSE)="",FALSE,VLOOKUP(Q13,IBAN!$A$3:$N$255,14,FALSE)=LEN(U13))</xm:f>
            <x14:dxf>
              <fill>
                <patternFill>
                  <bgColor rgb="FFAFFFAF"/>
                </patternFill>
              </fill>
            </x14:dxf>
          </x14:cfRule>
          <xm:sqref>U13:U101</xm:sqref>
        </x14:conditionalFormatting>
      </x14:conditionalFormattings>
    </ext>
    <ext xmlns:x14="http://schemas.microsoft.com/office/spreadsheetml/2009/9/main" uri="{CCE6A557-97BC-4b89-ADB6-D9C93CAAB3DF}">
      <x14:dataValidations xmlns:xm="http://schemas.microsoft.com/office/excel/2006/main" count="10">
        <x14:dataValidation type="list" errorStyle="warning" showInputMessage="1" errorTitle="Supplier's country" error="Insert the supplier's country if you need to update the site.">
          <x14:formula1>
            <xm:f>Lists!$B$3:$B$255</xm:f>
          </x14:formula1>
          <xm:sqref>Q13:Q101</xm:sqref>
        </x14:dataValidation>
        <x14:dataValidation type="list" errorStyle="warning" allowBlank="1" showInputMessage="1" showErrorMessage="1">
          <x14:formula1>
            <xm:f>Lists!$I$2:$I$8</xm:f>
          </x14:formula1>
          <xm:sqref>L14:L101</xm:sqref>
        </x14:dataValidation>
        <x14:dataValidation type="list" errorStyle="warning" allowBlank="1" showInputMessage="1" showErrorMessage="1" errorTitle="Banking details update mode" error="Select Create to insert new bank account, Update to update bank account or Assign to add existing account to a different site!">
          <x14:formula1>
            <xm:f>Lists!$U$3:$U$5</xm:f>
          </x14:formula1>
          <xm:sqref>N13:N101</xm:sqref>
        </x14:dataValidation>
        <x14:dataValidation type="list" errorStyle="warning" allowBlank="1" showInputMessage="1" showErrorMessage="1">
          <x14:formula1>
            <xm:f>Lists!$K$3:$K$181</xm:f>
          </x14:formula1>
          <xm:sqref>AB13:AB101</xm:sqref>
        </x14:dataValidation>
        <x14:dataValidation type="list" errorStyle="warning" allowBlank="1" showInputMessage="1" showErrorMessage="1">
          <x14:formula1>
            <xm:f>Lists!$I$27:$I$29</xm:f>
          </x14:formula1>
          <xm:sqref>AC13:AC101</xm:sqref>
        </x14:dataValidation>
        <x14:dataValidation type="list" errorStyle="warning" allowBlank="1" showInputMessage="1" showErrorMessage="1">
          <x14:formula1>
            <xm:f>Lists!$I$33:$I$35</xm:f>
          </x14:formula1>
          <xm:sqref>AO13:AO101</xm:sqref>
        </x14:dataValidation>
        <x14:dataValidation type="list" errorStyle="warning" allowBlank="1" showInputMessage="1" showErrorMessage="1">
          <x14:formula1>
            <xm:f>Lists!$U$3:$U$4</xm:f>
          </x14:formula1>
          <xm:sqref>AQ13:AQ101</xm:sqref>
        </x14:dataValidation>
        <x14:dataValidation type="list" errorStyle="warning" allowBlank="1" showInputMessage="1" showErrorMessage="1">
          <x14:formula1>
            <xm:f>Lists!$AG$3:$AG$5</xm:f>
          </x14:formula1>
          <xm:sqref>BW13:BW101</xm:sqref>
        </x14:dataValidation>
        <x14:dataValidation type="list" errorStyle="warning" allowBlank="1" showInputMessage="1" showErrorMessage="1">
          <x14:formula1>
            <xm:f>Lists!$Z$3:$Z$4</xm:f>
          </x14:formula1>
          <xm:sqref>BZ13:BZ101</xm:sqref>
        </x14:dataValidation>
        <x14:dataValidation type="list" errorStyle="warning" allowBlank="1" showInputMessage="1" showErrorMessage="1" errorTitle="Supplier Update Mode" error="Please select Create or Update!">
          <x14:formula1>
            <xm:f>Lists!$U$4</xm:f>
          </x14:formula1>
          <xm:sqref>H13:H101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O255"/>
  <sheetViews>
    <sheetView topLeftCell="B1" workbookViewId="0">
      <selection activeCell="N23" sqref="N23:Q23"/>
    </sheetView>
  </sheetViews>
  <sheetFormatPr defaultColWidth="9.140625" defaultRowHeight="12.75" x14ac:dyDescent="0.2"/>
  <cols>
    <col min="1" max="1" width="9.140625" style="375"/>
    <col min="2" max="2" width="30.5703125" style="375" customWidth="1"/>
    <col min="3" max="3" width="8" style="375" customWidth="1"/>
    <col min="4" max="4" width="29.85546875" style="375" customWidth="1"/>
    <col min="5" max="5" width="16.140625" style="375" customWidth="1"/>
    <col min="6" max="6" width="9.140625" style="375"/>
    <col min="7" max="7" width="22.85546875" style="375" customWidth="1"/>
    <col min="8" max="8" width="9.140625" style="375"/>
    <col min="9" max="9" width="17.42578125" style="375" customWidth="1"/>
    <col min="10" max="10" width="9.140625" style="375"/>
    <col min="11" max="11" width="14.140625" style="375" customWidth="1"/>
    <col min="12" max="12" width="30.85546875" style="375" customWidth="1"/>
    <col min="13" max="15" width="9.140625" style="375"/>
    <col min="16" max="16" width="29.42578125" style="375" customWidth="1"/>
    <col min="17" max="18" width="9.140625" style="375"/>
    <col min="19" max="19" width="27.85546875" style="375" customWidth="1"/>
    <col min="20" max="20" width="9.140625" style="375"/>
    <col min="21" max="21" width="12.5703125" style="375" customWidth="1"/>
    <col min="22" max="22" width="9.140625" style="375"/>
    <col min="23" max="23" width="19.42578125" style="375" customWidth="1"/>
    <col min="24" max="30" width="9.140625" style="375"/>
    <col min="31" max="31" width="10.140625" style="375" customWidth="1"/>
    <col min="32" max="32" width="9.140625" style="375"/>
    <col min="33" max="33" width="10.5703125" style="375" customWidth="1"/>
    <col min="34" max="16384" width="9.140625" style="375"/>
  </cols>
  <sheetData>
    <row r="1" spans="1:41" x14ac:dyDescent="0.2">
      <c r="A1" s="427" t="s">
        <v>477</v>
      </c>
      <c r="B1" s="427" t="s">
        <v>59</v>
      </c>
      <c r="D1" s="427" t="s">
        <v>58</v>
      </c>
      <c r="E1" s="427" t="s">
        <v>478</v>
      </c>
      <c r="G1" s="427" t="s">
        <v>479</v>
      </c>
      <c r="I1" s="427" t="s">
        <v>480</v>
      </c>
      <c r="K1" s="427" t="s">
        <v>481</v>
      </c>
      <c r="L1" s="427" t="s">
        <v>482</v>
      </c>
      <c r="N1" s="427" t="s">
        <v>483</v>
      </c>
      <c r="P1" s="427" t="s">
        <v>50</v>
      </c>
      <c r="Q1" s="427" t="s">
        <v>477</v>
      </c>
      <c r="S1" s="427" t="s">
        <v>51</v>
      </c>
      <c r="U1" s="427" t="s">
        <v>484</v>
      </c>
      <c r="W1" s="427" t="s">
        <v>485</v>
      </c>
      <c r="Y1" s="427" t="s">
        <v>486</v>
      </c>
      <c r="Z1" s="427" t="s">
        <v>487</v>
      </c>
      <c r="AB1" s="427" t="s">
        <v>488</v>
      </c>
      <c r="AE1" s="427" t="s">
        <v>489</v>
      </c>
      <c r="AG1" s="427" t="s">
        <v>490</v>
      </c>
      <c r="AI1" s="427" t="s">
        <v>491</v>
      </c>
      <c r="AK1" s="427" t="s">
        <v>492</v>
      </c>
      <c r="AO1" s="427" t="s">
        <v>493</v>
      </c>
    </row>
    <row r="2" spans="1:41" ht="15" x14ac:dyDescent="0.25">
      <c r="B2" s="428"/>
      <c r="C2" s="428"/>
      <c r="F2" s="429" t="s">
        <v>494</v>
      </c>
      <c r="I2" s="430" t="s">
        <v>198</v>
      </c>
    </row>
    <row r="3" spans="1:41" ht="15" x14ac:dyDescent="0.25">
      <c r="A3" s="428" t="s">
        <v>495</v>
      </c>
      <c r="B3" s="428" t="s">
        <v>496</v>
      </c>
      <c r="C3" s="428" t="s">
        <v>497</v>
      </c>
      <c r="D3" s="431" t="s">
        <v>498</v>
      </c>
      <c r="E3" s="375" t="s">
        <v>499</v>
      </c>
      <c r="F3" s="375" t="s">
        <v>500</v>
      </c>
      <c r="G3" s="404" t="s">
        <v>115</v>
      </c>
      <c r="I3" s="375" t="s">
        <v>501</v>
      </c>
      <c r="K3" s="375" t="s">
        <v>502</v>
      </c>
      <c r="L3" s="375" t="s">
        <v>503</v>
      </c>
      <c r="N3" s="404" t="s">
        <v>504</v>
      </c>
      <c r="P3" s="404" t="s">
        <v>505</v>
      </c>
      <c r="Q3" s="404" t="s">
        <v>506</v>
      </c>
      <c r="S3" s="375" t="s">
        <v>507</v>
      </c>
      <c r="U3" s="404" t="s">
        <v>114</v>
      </c>
      <c r="W3" s="404" t="s">
        <v>508</v>
      </c>
      <c r="Y3" s="404" t="s">
        <v>116</v>
      </c>
      <c r="Z3" s="375" t="s">
        <v>117</v>
      </c>
      <c r="AB3" s="375" t="s">
        <v>509</v>
      </c>
      <c r="AC3" s="375" t="s">
        <v>510</v>
      </c>
      <c r="AE3" s="375" t="s">
        <v>511</v>
      </c>
      <c r="AG3" s="375" t="s">
        <v>119</v>
      </c>
      <c r="AI3" s="375" t="s">
        <v>512</v>
      </c>
      <c r="AK3" s="404" t="s">
        <v>513</v>
      </c>
      <c r="AL3" s="375" t="s">
        <v>514</v>
      </c>
      <c r="AO3" s="375" t="s">
        <v>515</v>
      </c>
    </row>
    <row r="4" spans="1:41" ht="15" x14ac:dyDescent="0.25">
      <c r="A4" s="428" t="s">
        <v>516</v>
      </c>
      <c r="B4" s="428" t="s">
        <v>517</v>
      </c>
      <c r="C4" s="428" t="s">
        <v>497</v>
      </c>
      <c r="D4" s="431" t="s">
        <v>518</v>
      </c>
      <c r="E4" s="375" t="s">
        <v>519</v>
      </c>
      <c r="F4" s="375" t="s">
        <v>520</v>
      </c>
      <c r="G4" s="404" t="s">
        <v>197</v>
      </c>
      <c r="I4" s="375" t="s">
        <v>358</v>
      </c>
      <c r="K4" s="375" t="s">
        <v>521</v>
      </c>
      <c r="L4" s="375" t="s">
        <v>522</v>
      </c>
      <c r="N4" s="404" t="s">
        <v>21</v>
      </c>
      <c r="P4" s="404" t="s">
        <v>523</v>
      </c>
      <c r="Q4" s="404" t="s">
        <v>524</v>
      </c>
      <c r="S4" s="375" t="s">
        <v>525</v>
      </c>
      <c r="U4" s="404" t="s">
        <v>526</v>
      </c>
      <c r="W4" s="404" t="s">
        <v>504</v>
      </c>
      <c r="Y4" s="404" t="s">
        <v>117</v>
      </c>
      <c r="Z4" s="375" t="s">
        <v>116</v>
      </c>
      <c r="AB4" s="375" t="s">
        <v>527</v>
      </c>
      <c r="AC4" s="375" t="s">
        <v>528</v>
      </c>
      <c r="AE4" s="375" t="s">
        <v>529</v>
      </c>
      <c r="AG4" s="375" t="s">
        <v>530</v>
      </c>
      <c r="AI4" s="375" t="s">
        <v>531</v>
      </c>
      <c r="AK4" s="404" t="s">
        <v>532</v>
      </c>
      <c r="AL4" s="375" t="s">
        <v>533</v>
      </c>
      <c r="AO4" s="375" t="s">
        <v>534</v>
      </c>
    </row>
    <row r="5" spans="1:41" ht="15" x14ac:dyDescent="0.25">
      <c r="A5" s="428" t="s">
        <v>527</v>
      </c>
      <c r="B5" s="428" t="s">
        <v>535</v>
      </c>
      <c r="C5" s="428" t="s">
        <v>497</v>
      </c>
      <c r="D5" s="431" t="s">
        <v>536</v>
      </c>
      <c r="E5" s="375" t="s">
        <v>537</v>
      </c>
      <c r="F5" s="375" t="s">
        <v>538</v>
      </c>
      <c r="I5" s="375" t="s">
        <v>177</v>
      </c>
      <c r="K5" s="375" t="s">
        <v>539</v>
      </c>
      <c r="L5" s="375" t="s">
        <v>540</v>
      </c>
      <c r="P5" s="404" t="s">
        <v>541</v>
      </c>
      <c r="Q5" s="404" t="s">
        <v>542</v>
      </c>
      <c r="S5" s="375" t="s">
        <v>543</v>
      </c>
      <c r="U5" s="375" t="s">
        <v>544</v>
      </c>
      <c r="AB5" s="375" t="s">
        <v>545</v>
      </c>
      <c r="AC5" s="375" t="s">
        <v>546</v>
      </c>
      <c r="AE5" s="375" t="s">
        <v>120</v>
      </c>
      <c r="AG5" s="375" t="s">
        <v>547</v>
      </c>
      <c r="AI5" s="375" t="s">
        <v>548</v>
      </c>
      <c r="AK5" s="404" t="s">
        <v>549</v>
      </c>
      <c r="AL5" s="375" t="s">
        <v>550</v>
      </c>
      <c r="AO5" s="375" t="s">
        <v>551</v>
      </c>
    </row>
    <row r="6" spans="1:41" ht="15" x14ac:dyDescent="0.25">
      <c r="A6" s="428" t="s">
        <v>552</v>
      </c>
      <c r="B6" s="428" t="s">
        <v>553</v>
      </c>
      <c r="C6" s="428" t="s">
        <v>497</v>
      </c>
      <c r="D6" s="431" t="s">
        <v>554</v>
      </c>
      <c r="E6" s="375" t="s">
        <v>555</v>
      </c>
      <c r="F6" s="375" t="s">
        <v>556</v>
      </c>
      <c r="G6" s="375" t="s">
        <v>557</v>
      </c>
      <c r="I6" s="375" t="s">
        <v>558</v>
      </c>
      <c r="K6" s="375" t="s">
        <v>559</v>
      </c>
      <c r="L6" s="375" t="s">
        <v>560</v>
      </c>
      <c r="P6" s="404" t="s">
        <v>561</v>
      </c>
      <c r="Q6" s="404" t="s">
        <v>562</v>
      </c>
      <c r="S6" s="375" t="s">
        <v>563</v>
      </c>
      <c r="AB6" s="375" t="s">
        <v>564</v>
      </c>
      <c r="AC6" s="375" t="s">
        <v>565</v>
      </c>
      <c r="AE6" s="375" t="s">
        <v>566</v>
      </c>
      <c r="AK6" s="404" t="s">
        <v>567</v>
      </c>
      <c r="AL6" s="375" t="s">
        <v>568</v>
      </c>
      <c r="AO6" s="375" t="s">
        <v>569</v>
      </c>
    </row>
    <row r="7" spans="1:41" ht="15" x14ac:dyDescent="0.25">
      <c r="A7" s="428" t="s">
        <v>570</v>
      </c>
      <c r="B7" s="428" t="s">
        <v>571</v>
      </c>
      <c r="C7" s="428" t="s">
        <v>497</v>
      </c>
      <c r="D7" s="431" t="s">
        <v>572</v>
      </c>
      <c r="E7" s="375" t="s">
        <v>573</v>
      </c>
      <c r="F7" s="375" t="s">
        <v>574</v>
      </c>
      <c r="G7" s="375" t="s">
        <v>575</v>
      </c>
      <c r="I7" s="375" t="s">
        <v>576</v>
      </c>
      <c r="K7" s="375" t="s">
        <v>577</v>
      </c>
      <c r="L7" s="375" t="s">
        <v>578</v>
      </c>
      <c r="P7" s="404" t="s">
        <v>194</v>
      </c>
      <c r="Q7" s="404" t="s">
        <v>579</v>
      </c>
      <c r="S7" s="375" t="s">
        <v>541</v>
      </c>
      <c r="AB7" s="375" t="s">
        <v>580</v>
      </c>
      <c r="AC7" s="375" t="s">
        <v>581</v>
      </c>
      <c r="AE7" s="375" t="s">
        <v>582</v>
      </c>
      <c r="AK7" s="404" t="s">
        <v>583</v>
      </c>
      <c r="AL7" s="375" t="s">
        <v>584</v>
      </c>
      <c r="AO7" s="375" t="s">
        <v>585</v>
      </c>
    </row>
    <row r="8" spans="1:41" ht="15" x14ac:dyDescent="0.25">
      <c r="A8" s="428" t="s">
        <v>586</v>
      </c>
      <c r="B8" s="428" t="s">
        <v>587</v>
      </c>
      <c r="C8" s="428" t="s">
        <v>497</v>
      </c>
      <c r="D8" s="431" t="s">
        <v>588</v>
      </c>
      <c r="E8" s="375" t="s">
        <v>589</v>
      </c>
      <c r="F8" s="375" t="s">
        <v>590</v>
      </c>
      <c r="G8" s="375" t="s">
        <v>591</v>
      </c>
      <c r="I8" s="404" t="s">
        <v>592</v>
      </c>
      <c r="K8" s="375" t="s">
        <v>593</v>
      </c>
      <c r="L8" s="375" t="s">
        <v>593</v>
      </c>
      <c r="P8" s="404" t="s">
        <v>594</v>
      </c>
      <c r="Q8" s="404" t="s">
        <v>595</v>
      </c>
      <c r="S8" s="375" t="s">
        <v>596</v>
      </c>
      <c r="AB8" s="375" t="s">
        <v>597</v>
      </c>
      <c r="AC8" s="375" t="s">
        <v>598</v>
      </c>
      <c r="AE8" s="375" t="s">
        <v>599</v>
      </c>
      <c r="AK8" s="404" t="s">
        <v>600</v>
      </c>
      <c r="AL8" s="375" t="s">
        <v>601</v>
      </c>
      <c r="AO8" s="375" t="s">
        <v>602</v>
      </c>
    </row>
    <row r="9" spans="1:41" ht="15" x14ac:dyDescent="0.25">
      <c r="A9" s="428" t="s">
        <v>603</v>
      </c>
      <c r="B9" s="428" t="s">
        <v>604</v>
      </c>
      <c r="C9" s="428" t="s">
        <v>497</v>
      </c>
      <c r="D9" s="431" t="s">
        <v>605</v>
      </c>
      <c r="E9" s="375" t="s">
        <v>606</v>
      </c>
      <c r="F9" s="375" t="s">
        <v>607</v>
      </c>
      <c r="G9" s="375" t="s">
        <v>608</v>
      </c>
      <c r="H9" s="427" t="s">
        <v>609</v>
      </c>
      <c r="I9" s="427" t="s">
        <v>610</v>
      </c>
      <c r="K9" s="375" t="s">
        <v>611</v>
      </c>
      <c r="L9" s="375" t="s">
        <v>612</v>
      </c>
      <c r="P9" s="404" t="s">
        <v>613</v>
      </c>
      <c r="Q9" s="404" t="s">
        <v>614</v>
      </c>
      <c r="S9" s="375" t="s">
        <v>615</v>
      </c>
      <c r="AB9" s="375" t="s">
        <v>616</v>
      </c>
      <c r="AC9" s="375" t="s">
        <v>617</v>
      </c>
      <c r="AE9" s="432" t="s">
        <v>618</v>
      </c>
      <c r="AK9" s="433" t="s">
        <v>619</v>
      </c>
      <c r="AL9" s="375" t="s">
        <v>620</v>
      </c>
      <c r="AO9" s="375" t="s">
        <v>621</v>
      </c>
    </row>
    <row r="10" spans="1:41" ht="15" x14ac:dyDescent="0.25">
      <c r="A10" s="428" t="s">
        <v>622</v>
      </c>
      <c r="B10" s="428" t="s">
        <v>623</v>
      </c>
      <c r="C10" s="428" t="s">
        <v>497</v>
      </c>
      <c r="D10" s="431" t="s">
        <v>624</v>
      </c>
      <c r="E10" s="375" t="s">
        <v>625</v>
      </c>
      <c r="F10" s="375" t="s">
        <v>626</v>
      </c>
      <c r="H10" s="375" t="s">
        <v>29</v>
      </c>
      <c r="I10" s="375" t="s">
        <v>113</v>
      </c>
      <c r="K10" s="375" t="s">
        <v>627</v>
      </c>
      <c r="L10" s="375" t="s">
        <v>628</v>
      </c>
      <c r="P10" s="404" t="s">
        <v>629</v>
      </c>
      <c r="Q10" s="404" t="s">
        <v>630</v>
      </c>
      <c r="S10" s="375" t="s">
        <v>195</v>
      </c>
      <c r="AB10" s="375" t="s">
        <v>631</v>
      </c>
      <c r="AC10" s="375" t="s">
        <v>632</v>
      </c>
      <c r="AE10" s="375" t="s">
        <v>633</v>
      </c>
      <c r="AK10" s="404" t="s">
        <v>634</v>
      </c>
      <c r="AL10" s="375" t="s">
        <v>635</v>
      </c>
      <c r="AO10" s="375" t="s">
        <v>636</v>
      </c>
    </row>
    <row r="11" spans="1:41" ht="15" x14ac:dyDescent="0.25">
      <c r="A11" s="428" t="s">
        <v>637</v>
      </c>
      <c r="B11" s="428" t="s">
        <v>638</v>
      </c>
      <c r="C11" s="428" t="s">
        <v>497</v>
      </c>
      <c r="D11" s="431" t="s">
        <v>639</v>
      </c>
      <c r="E11" s="375" t="s">
        <v>640</v>
      </c>
      <c r="F11" s="375" t="s">
        <v>641</v>
      </c>
      <c r="H11" s="375" t="s">
        <v>615</v>
      </c>
      <c r="I11" s="375" t="s">
        <v>642</v>
      </c>
      <c r="K11" s="375" t="s">
        <v>643</v>
      </c>
      <c r="L11" s="375" t="s">
        <v>644</v>
      </c>
      <c r="P11" s="404" t="s">
        <v>645</v>
      </c>
      <c r="Q11" s="404" t="s">
        <v>646</v>
      </c>
      <c r="S11" s="375" t="s">
        <v>647</v>
      </c>
      <c r="AB11" s="375" t="s">
        <v>648</v>
      </c>
      <c r="AC11" s="375" t="s">
        <v>649</v>
      </c>
      <c r="AE11" s="375" t="s">
        <v>650</v>
      </c>
      <c r="AI11" s="427" t="s">
        <v>3205</v>
      </c>
      <c r="AK11" s="404" t="s">
        <v>651</v>
      </c>
      <c r="AL11" s="375" t="s">
        <v>652</v>
      </c>
      <c r="AO11" s="375" t="s">
        <v>653</v>
      </c>
    </row>
    <row r="12" spans="1:41" ht="15" x14ac:dyDescent="0.25">
      <c r="A12" s="428" t="s">
        <v>654</v>
      </c>
      <c r="B12" s="428" t="s">
        <v>655</v>
      </c>
      <c r="C12" s="428" t="s">
        <v>497</v>
      </c>
      <c r="D12" s="431" t="s">
        <v>656</v>
      </c>
      <c r="E12" s="375" t="s">
        <v>657</v>
      </c>
      <c r="F12" s="375" t="s">
        <v>658</v>
      </c>
      <c r="G12" s="434" t="s">
        <v>659</v>
      </c>
      <c r="H12" s="375" t="s">
        <v>660</v>
      </c>
      <c r="I12" s="375" t="s">
        <v>661</v>
      </c>
      <c r="J12" s="434" t="s">
        <v>659</v>
      </c>
      <c r="K12" s="375" t="s">
        <v>662</v>
      </c>
      <c r="L12" s="375" t="s">
        <v>663</v>
      </c>
      <c r="P12" s="404" t="s">
        <v>664</v>
      </c>
      <c r="Q12" s="404" t="s">
        <v>665</v>
      </c>
      <c r="S12" s="375" t="s">
        <v>613</v>
      </c>
      <c r="AB12" s="375" t="s">
        <v>666</v>
      </c>
      <c r="AC12" s="375" t="s">
        <v>667</v>
      </c>
      <c r="AE12" s="375" t="s">
        <v>668</v>
      </c>
      <c r="AI12" s="404" t="s">
        <v>2001</v>
      </c>
      <c r="AK12" s="404" t="s">
        <v>669</v>
      </c>
      <c r="AL12" s="375" t="s">
        <v>670</v>
      </c>
      <c r="AO12" s="375" t="s">
        <v>671</v>
      </c>
    </row>
    <row r="13" spans="1:41" ht="15" x14ac:dyDescent="0.25">
      <c r="A13" s="428" t="s">
        <v>545</v>
      </c>
      <c r="B13" s="428" t="s">
        <v>672</v>
      </c>
      <c r="C13" s="428" t="s">
        <v>497</v>
      </c>
      <c r="D13" s="431" t="s">
        <v>673</v>
      </c>
      <c r="E13" s="375" t="s">
        <v>674</v>
      </c>
      <c r="F13" s="375" t="s">
        <v>675</v>
      </c>
      <c r="G13" s="434" t="s">
        <v>676</v>
      </c>
      <c r="H13" s="375" t="s">
        <v>677</v>
      </c>
      <c r="I13" s="375" t="s">
        <v>678</v>
      </c>
      <c r="J13" s="434" t="s">
        <v>676</v>
      </c>
      <c r="K13" s="375" t="s">
        <v>679</v>
      </c>
      <c r="L13" s="375" t="s">
        <v>680</v>
      </c>
      <c r="P13" s="404" t="s">
        <v>681</v>
      </c>
      <c r="Q13" s="404" t="s">
        <v>682</v>
      </c>
      <c r="S13" s="375" t="s">
        <v>645</v>
      </c>
      <c r="AB13" s="375" t="s">
        <v>683</v>
      </c>
      <c r="AC13" s="375" t="s">
        <v>684</v>
      </c>
      <c r="AE13" s="435" t="s">
        <v>685</v>
      </c>
      <c r="AI13" s="404" t="s">
        <v>1904</v>
      </c>
      <c r="AK13" s="436" t="s">
        <v>686</v>
      </c>
      <c r="AL13" s="404" t="s">
        <v>687</v>
      </c>
      <c r="AO13" s="375" t="s">
        <v>688</v>
      </c>
    </row>
    <row r="14" spans="1:41" ht="15" x14ac:dyDescent="0.25">
      <c r="A14" s="428" t="s">
        <v>689</v>
      </c>
      <c r="B14" s="428" t="s">
        <v>690</v>
      </c>
      <c r="C14" s="428" t="s">
        <v>497</v>
      </c>
      <c r="D14" s="431" t="s">
        <v>691</v>
      </c>
      <c r="E14" s="375" t="s">
        <v>692</v>
      </c>
      <c r="F14" s="375" t="s">
        <v>693</v>
      </c>
      <c r="G14" s="375" t="s">
        <v>694</v>
      </c>
      <c r="H14" s="375" t="s">
        <v>694</v>
      </c>
      <c r="I14" s="375" t="s">
        <v>694</v>
      </c>
      <c r="J14" s="375" t="s">
        <v>694</v>
      </c>
      <c r="K14" s="375" t="s">
        <v>695</v>
      </c>
      <c r="L14" s="375" t="s">
        <v>696</v>
      </c>
      <c r="P14" s="404" t="s">
        <v>174</v>
      </c>
      <c r="Q14" s="404" t="s">
        <v>697</v>
      </c>
      <c r="S14" s="375" t="s">
        <v>698</v>
      </c>
      <c r="AB14" s="375" t="s">
        <v>699</v>
      </c>
      <c r="AC14" s="375" t="s">
        <v>700</v>
      </c>
      <c r="AE14" s="375" t="s">
        <v>701</v>
      </c>
      <c r="AI14" s="375" t="s">
        <v>1799</v>
      </c>
      <c r="AK14" s="404" t="s">
        <v>702</v>
      </c>
      <c r="AL14" s="404" t="s">
        <v>703</v>
      </c>
      <c r="AO14" s="375" t="s">
        <v>704</v>
      </c>
    </row>
    <row r="15" spans="1:41" ht="15" x14ac:dyDescent="0.25">
      <c r="A15" s="428" t="s">
        <v>705</v>
      </c>
      <c r="B15" s="428" t="s">
        <v>706</v>
      </c>
      <c r="C15" s="428" t="s">
        <v>497</v>
      </c>
      <c r="D15" s="431" t="s">
        <v>707</v>
      </c>
      <c r="E15" s="375" t="s">
        <v>708</v>
      </c>
      <c r="F15" s="375" t="s">
        <v>709</v>
      </c>
      <c r="G15" s="404" t="s">
        <v>197</v>
      </c>
      <c r="H15" s="404" t="s">
        <v>710</v>
      </c>
      <c r="I15" s="375" t="s">
        <v>710</v>
      </c>
      <c r="K15" s="375" t="s">
        <v>711</v>
      </c>
      <c r="L15" s="375" t="s">
        <v>712</v>
      </c>
      <c r="P15" s="404" t="s">
        <v>713</v>
      </c>
      <c r="Q15" s="404" t="s">
        <v>714</v>
      </c>
      <c r="S15" s="375" t="s">
        <v>715</v>
      </c>
      <c r="AB15" s="375" t="s">
        <v>716</v>
      </c>
      <c r="AC15" s="375" t="s">
        <v>717</v>
      </c>
      <c r="AE15" s="375" t="s">
        <v>718</v>
      </c>
      <c r="AI15" s="518" t="s">
        <v>1491</v>
      </c>
      <c r="AK15" s="404" t="s">
        <v>719</v>
      </c>
      <c r="AL15" s="404" t="s">
        <v>720</v>
      </c>
      <c r="AO15" s="375" t="s">
        <v>721</v>
      </c>
    </row>
    <row r="16" spans="1:41" ht="15" x14ac:dyDescent="0.25">
      <c r="A16" s="428" t="s">
        <v>722</v>
      </c>
      <c r="B16" s="428" t="s">
        <v>723</v>
      </c>
      <c r="C16" s="428" t="s">
        <v>497</v>
      </c>
      <c r="D16" s="431" t="s">
        <v>724</v>
      </c>
      <c r="E16" s="375" t="s">
        <v>725</v>
      </c>
      <c r="F16" s="375" t="s">
        <v>726</v>
      </c>
      <c r="G16" s="404" t="s">
        <v>115</v>
      </c>
      <c r="H16" s="375" t="s">
        <v>464</v>
      </c>
      <c r="K16" s="375" t="s">
        <v>727</v>
      </c>
      <c r="L16" s="375" t="s">
        <v>728</v>
      </c>
      <c r="P16" s="404" t="s">
        <v>729</v>
      </c>
      <c r="Q16" s="404" t="s">
        <v>730</v>
      </c>
      <c r="S16" s="375" t="s">
        <v>731</v>
      </c>
      <c r="AB16" s="375" t="s">
        <v>732</v>
      </c>
      <c r="AC16" s="375" t="s">
        <v>733</v>
      </c>
      <c r="AE16" s="375" t="s">
        <v>734</v>
      </c>
      <c r="AI16" s="375" t="s">
        <v>2015</v>
      </c>
      <c r="AK16" s="404" t="s">
        <v>735</v>
      </c>
      <c r="AL16" s="404" t="s">
        <v>736</v>
      </c>
      <c r="AO16" s="437" t="s">
        <v>737</v>
      </c>
    </row>
    <row r="17" spans="1:38" ht="15" x14ac:dyDescent="0.25">
      <c r="A17" s="428" t="s">
        <v>738</v>
      </c>
      <c r="B17" s="428" t="s">
        <v>739</v>
      </c>
      <c r="C17" s="428" t="s">
        <v>497</v>
      </c>
      <c r="D17" s="431" t="s">
        <v>740</v>
      </c>
      <c r="E17" s="375" t="s">
        <v>741</v>
      </c>
      <c r="F17" s="375" t="s">
        <v>742</v>
      </c>
      <c r="G17" s="404" t="s">
        <v>197</v>
      </c>
      <c r="K17" s="375" t="s">
        <v>743</v>
      </c>
      <c r="L17" s="375" t="s">
        <v>744</v>
      </c>
      <c r="S17" s="375" t="s">
        <v>175</v>
      </c>
      <c r="AB17" s="375" t="s">
        <v>745</v>
      </c>
      <c r="AC17" s="375" t="s">
        <v>746</v>
      </c>
      <c r="AE17" s="375" t="s">
        <v>747</v>
      </c>
      <c r="AI17" s="375" t="s">
        <v>3204</v>
      </c>
      <c r="AK17" s="404" t="s">
        <v>748</v>
      </c>
      <c r="AL17" s="375" t="s">
        <v>749</v>
      </c>
    </row>
    <row r="18" spans="1:38" ht="15" x14ac:dyDescent="0.25">
      <c r="A18" s="428" t="s">
        <v>564</v>
      </c>
      <c r="B18" s="428" t="s">
        <v>750</v>
      </c>
      <c r="C18" s="428" t="s">
        <v>497</v>
      </c>
      <c r="D18" s="431" t="s">
        <v>751</v>
      </c>
      <c r="E18" s="404" t="s">
        <v>752</v>
      </c>
      <c r="F18" s="375" t="s">
        <v>753</v>
      </c>
      <c r="G18" s="375" t="s">
        <v>557</v>
      </c>
      <c r="K18" s="375" t="s">
        <v>754</v>
      </c>
      <c r="L18" s="375" t="s">
        <v>755</v>
      </c>
      <c r="S18" s="375" t="s">
        <v>756</v>
      </c>
      <c r="AB18" s="375" t="s">
        <v>579</v>
      </c>
      <c r="AC18" s="375" t="s">
        <v>757</v>
      </c>
      <c r="AE18" s="375" t="s">
        <v>758</v>
      </c>
      <c r="AK18" s="404" t="s">
        <v>759</v>
      </c>
      <c r="AL18" s="404" t="s">
        <v>760</v>
      </c>
    </row>
    <row r="19" spans="1:38" ht="15" x14ac:dyDescent="0.25">
      <c r="A19" s="428" t="s">
        <v>761</v>
      </c>
      <c r="B19" s="428" t="s">
        <v>762</v>
      </c>
      <c r="C19" s="428" t="s">
        <v>497</v>
      </c>
      <c r="D19" s="431" t="s">
        <v>763</v>
      </c>
      <c r="E19" s="375" t="s">
        <v>764</v>
      </c>
      <c r="F19" s="375" t="s">
        <v>765</v>
      </c>
      <c r="G19" s="375" t="s">
        <v>575</v>
      </c>
      <c r="K19" s="375" t="s">
        <v>766</v>
      </c>
      <c r="L19" s="375" t="s">
        <v>767</v>
      </c>
      <c r="S19" s="375" t="s">
        <v>768</v>
      </c>
      <c r="AB19" s="375" t="s">
        <v>769</v>
      </c>
      <c r="AC19" s="375" t="s">
        <v>770</v>
      </c>
      <c r="AE19" s="375" t="s">
        <v>771</v>
      </c>
      <c r="AK19" s="404" t="s">
        <v>772</v>
      </c>
      <c r="AL19" s="404" t="s">
        <v>773</v>
      </c>
    </row>
    <row r="20" spans="1:38" ht="15" x14ac:dyDescent="0.25">
      <c r="A20" s="428" t="s">
        <v>774</v>
      </c>
      <c r="B20" s="428" t="s">
        <v>775</v>
      </c>
      <c r="C20" s="428" t="s">
        <v>497</v>
      </c>
      <c r="D20" s="431" t="s">
        <v>776</v>
      </c>
      <c r="E20" s="375" t="s">
        <v>777</v>
      </c>
      <c r="F20" s="375" t="s">
        <v>778</v>
      </c>
      <c r="G20" s="375" t="s">
        <v>591</v>
      </c>
      <c r="K20" s="375" t="s">
        <v>779</v>
      </c>
      <c r="L20" s="375" t="s">
        <v>780</v>
      </c>
      <c r="S20" s="375" t="s">
        <v>781</v>
      </c>
      <c r="AB20" s="375" t="s">
        <v>782</v>
      </c>
      <c r="AC20" s="375" t="s">
        <v>783</v>
      </c>
      <c r="AE20" s="375" t="s">
        <v>784</v>
      </c>
      <c r="AK20" s="404" t="s">
        <v>785</v>
      </c>
      <c r="AL20" s="404" t="s">
        <v>786</v>
      </c>
    </row>
    <row r="21" spans="1:38" ht="15" x14ac:dyDescent="0.25">
      <c r="A21" s="428" t="s">
        <v>787</v>
      </c>
      <c r="B21" s="428" t="s">
        <v>788</v>
      </c>
      <c r="C21" s="428" t="s">
        <v>497</v>
      </c>
      <c r="D21" s="431" t="s">
        <v>789</v>
      </c>
      <c r="E21" s="375" t="s">
        <v>790</v>
      </c>
      <c r="F21" s="375" t="s">
        <v>791</v>
      </c>
      <c r="G21" s="375" t="s">
        <v>608</v>
      </c>
      <c r="K21" s="375" t="s">
        <v>792</v>
      </c>
      <c r="L21" s="375" t="s">
        <v>793</v>
      </c>
      <c r="S21" s="375" t="s">
        <v>794</v>
      </c>
      <c r="AB21" s="375" t="s">
        <v>795</v>
      </c>
      <c r="AC21" s="375" t="s">
        <v>796</v>
      </c>
      <c r="AE21" s="375" t="s">
        <v>797</v>
      </c>
      <c r="AK21" s="404" t="s">
        <v>798</v>
      </c>
      <c r="AL21" s="404" t="s">
        <v>799</v>
      </c>
    </row>
    <row r="22" spans="1:38" ht="15.75" thickBot="1" x14ac:dyDescent="0.3">
      <c r="A22" s="428" t="s">
        <v>800</v>
      </c>
      <c r="B22" s="428" t="s">
        <v>801</v>
      </c>
      <c r="C22" s="428" t="s">
        <v>497</v>
      </c>
      <c r="D22" s="431" t="s">
        <v>802</v>
      </c>
      <c r="E22" s="375" t="s">
        <v>803</v>
      </c>
      <c r="F22" s="375" t="s">
        <v>804</v>
      </c>
      <c r="G22" s="434" t="s">
        <v>659</v>
      </c>
      <c r="K22" s="375" t="s">
        <v>805</v>
      </c>
      <c r="L22" s="375" t="s">
        <v>806</v>
      </c>
      <c r="AB22" s="375" t="s">
        <v>807</v>
      </c>
      <c r="AC22" s="375" t="s">
        <v>808</v>
      </c>
      <c r="AE22" s="375" t="s">
        <v>809</v>
      </c>
    </row>
    <row r="23" spans="1:38" ht="15.75" thickBot="1" x14ac:dyDescent="0.3">
      <c r="A23" s="428" t="s">
        <v>810</v>
      </c>
      <c r="B23" s="428" t="s">
        <v>811</v>
      </c>
      <c r="C23" s="428" t="s">
        <v>497</v>
      </c>
      <c r="D23" s="431" t="s">
        <v>812</v>
      </c>
      <c r="E23" s="375" t="s">
        <v>813</v>
      </c>
      <c r="F23" s="375" t="s">
        <v>814</v>
      </c>
      <c r="G23" s="434" t="s">
        <v>676</v>
      </c>
      <c r="K23" s="375" t="s">
        <v>815</v>
      </c>
      <c r="L23" s="375" t="s">
        <v>816</v>
      </c>
      <c r="N23" s="622" t="s">
        <v>817</v>
      </c>
      <c r="O23" s="623"/>
      <c r="P23" s="623"/>
      <c r="Q23" s="624"/>
      <c r="AB23" s="375" t="s">
        <v>818</v>
      </c>
      <c r="AC23" s="375" t="s">
        <v>819</v>
      </c>
      <c r="AE23" s="375" t="s">
        <v>820</v>
      </c>
    </row>
    <row r="24" spans="1:38" ht="15" x14ac:dyDescent="0.25">
      <c r="A24" s="428" t="s">
        <v>821</v>
      </c>
      <c r="B24" s="428" t="s">
        <v>822</v>
      </c>
      <c r="C24" s="428" t="s">
        <v>497</v>
      </c>
      <c r="D24" s="431" t="s">
        <v>823</v>
      </c>
      <c r="E24" s="375" t="s">
        <v>824</v>
      </c>
      <c r="F24" s="375" t="s">
        <v>825</v>
      </c>
      <c r="G24" s="375" t="s">
        <v>694</v>
      </c>
      <c r="K24" s="375" t="s">
        <v>826</v>
      </c>
      <c r="L24" s="375" t="s">
        <v>827</v>
      </c>
      <c r="AB24" s="375" t="s">
        <v>828</v>
      </c>
      <c r="AC24" s="375" t="s">
        <v>829</v>
      </c>
      <c r="AE24" s="375" t="s">
        <v>830</v>
      </c>
    </row>
    <row r="25" spans="1:38" ht="15" x14ac:dyDescent="0.25">
      <c r="A25" s="428" t="s">
        <v>831</v>
      </c>
      <c r="B25" s="428" t="s">
        <v>832</v>
      </c>
      <c r="C25" s="428" t="s">
        <v>497</v>
      </c>
      <c r="D25" s="431" t="s">
        <v>833</v>
      </c>
      <c r="E25" s="375" t="s">
        <v>834</v>
      </c>
      <c r="F25" s="375" t="s">
        <v>835</v>
      </c>
      <c r="K25" s="375" t="s">
        <v>836</v>
      </c>
      <c r="L25" s="375" t="s">
        <v>837</v>
      </c>
      <c r="AB25" s="375" t="s">
        <v>838</v>
      </c>
      <c r="AC25" s="375" t="s">
        <v>839</v>
      </c>
      <c r="AE25" s="375" t="s">
        <v>840</v>
      </c>
    </row>
    <row r="26" spans="1:38" ht="15" x14ac:dyDescent="0.25">
      <c r="A26" s="428" t="s">
        <v>841</v>
      </c>
      <c r="B26" s="428" t="s">
        <v>842</v>
      </c>
      <c r="C26" s="428" t="s">
        <v>497</v>
      </c>
      <c r="D26" s="431" t="s">
        <v>843</v>
      </c>
      <c r="E26" s="375" t="s">
        <v>844</v>
      </c>
      <c r="F26" s="375" t="s">
        <v>845</v>
      </c>
      <c r="I26" s="427" t="s">
        <v>262</v>
      </c>
      <c r="K26" s="375" t="s">
        <v>846</v>
      </c>
      <c r="L26" s="375" t="s">
        <v>847</v>
      </c>
      <c r="AB26" s="375" t="s">
        <v>848</v>
      </c>
      <c r="AC26" s="375" t="s">
        <v>849</v>
      </c>
      <c r="AE26" s="375" t="s">
        <v>850</v>
      </c>
    </row>
    <row r="27" spans="1:38" ht="15" x14ac:dyDescent="0.25">
      <c r="A27" s="428" t="s">
        <v>851</v>
      </c>
      <c r="B27" s="428" t="s">
        <v>852</v>
      </c>
      <c r="C27" s="428" t="s">
        <v>497</v>
      </c>
      <c r="D27" s="431" t="s">
        <v>853</v>
      </c>
      <c r="E27" s="375" t="s">
        <v>854</v>
      </c>
      <c r="F27" s="375" t="s">
        <v>855</v>
      </c>
      <c r="I27" s="375" t="s">
        <v>856</v>
      </c>
      <c r="K27" s="375" t="s">
        <v>857</v>
      </c>
      <c r="L27" s="375" t="s">
        <v>858</v>
      </c>
      <c r="AB27" s="375" t="s">
        <v>859</v>
      </c>
      <c r="AC27" s="375" t="s">
        <v>860</v>
      </c>
      <c r="AE27" s="375" t="s">
        <v>861</v>
      </c>
    </row>
    <row r="28" spans="1:38" ht="15" x14ac:dyDescent="0.25">
      <c r="A28" s="428" t="s">
        <v>862</v>
      </c>
      <c r="B28" s="428" t="s">
        <v>863</v>
      </c>
      <c r="C28" s="428" t="s">
        <v>497</v>
      </c>
      <c r="D28" s="431" t="s">
        <v>864</v>
      </c>
      <c r="E28" s="375" t="s">
        <v>865</v>
      </c>
      <c r="F28" s="375" t="s">
        <v>866</v>
      </c>
      <c r="I28" s="375" t="s">
        <v>867</v>
      </c>
      <c r="K28" s="375" t="s">
        <v>868</v>
      </c>
      <c r="L28" s="375" t="s">
        <v>869</v>
      </c>
      <c r="AB28" s="375" t="s">
        <v>870</v>
      </c>
      <c r="AC28" s="375" t="s">
        <v>871</v>
      </c>
      <c r="AE28" s="375" t="s">
        <v>872</v>
      </c>
    </row>
    <row r="29" spans="1:38" ht="15" x14ac:dyDescent="0.25">
      <c r="A29" s="428" t="s">
        <v>873</v>
      </c>
      <c r="B29" s="428" t="s">
        <v>874</v>
      </c>
      <c r="C29" s="428" t="s">
        <v>497</v>
      </c>
      <c r="D29" s="431" t="s">
        <v>875</v>
      </c>
      <c r="E29" s="375" t="s">
        <v>876</v>
      </c>
      <c r="F29" s="375" t="s">
        <v>877</v>
      </c>
      <c r="I29" s="375" t="s">
        <v>645</v>
      </c>
      <c r="K29" s="375" t="s">
        <v>878</v>
      </c>
      <c r="L29" s="375" t="s">
        <v>879</v>
      </c>
      <c r="AB29" s="375" t="s">
        <v>880</v>
      </c>
      <c r="AC29" s="375" t="s">
        <v>881</v>
      </c>
      <c r="AE29" s="375" t="s">
        <v>882</v>
      </c>
    </row>
    <row r="30" spans="1:38" ht="15" x14ac:dyDescent="0.25">
      <c r="A30" s="428" t="s">
        <v>883</v>
      </c>
      <c r="B30" s="428" t="s">
        <v>884</v>
      </c>
      <c r="C30" s="428" t="s">
        <v>497</v>
      </c>
      <c r="D30" s="431" t="s">
        <v>885</v>
      </c>
      <c r="E30" s="375" t="s">
        <v>886</v>
      </c>
      <c r="F30" s="375" t="s">
        <v>120</v>
      </c>
      <c r="K30" s="375" t="s">
        <v>887</v>
      </c>
      <c r="L30" s="375" t="s">
        <v>888</v>
      </c>
      <c r="AB30" s="375" t="s">
        <v>889</v>
      </c>
      <c r="AC30" s="375" t="s">
        <v>890</v>
      </c>
      <c r="AE30" s="375" t="s">
        <v>891</v>
      </c>
    </row>
    <row r="31" spans="1:38" ht="15" x14ac:dyDescent="0.25">
      <c r="A31" s="428" t="s">
        <v>892</v>
      </c>
      <c r="B31" s="428" t="s">
        <v>893</v>
      </c>
      <c r="C31" s="428" t="s">
        <v>497</v>
      </c>
      <c r="D31" s="431" t="s">
        <v>894</v>
      </c>
      <c r="E31" s="375" t="s">
        <v>895</v>
      </c>
      <c r="F31" s="375" t="s">
        <v>896</v>
      </c>
      <c r="K31" s="375" t="s">
        <v>897</v>
      </c>
      <c r="L31" s="375" t="s">
        <v>898</v>
      </c>
      <c r="AB31" s="375" t="s">
        <v>899</v>
      </c>
      <c r="AC31" s="375" t="s">
        <v>900</v>
      </c>
      <c r="AE31" s="375" t="s">
        <v>901</v>
      </c>
    </row>
    <row r="32" spans="1:38" ht="15" x14ac:dyDescent="0.25">
      <c r="A32" s="428" t="s">
        <v>902</v>
      </c>
      <c r="B32" s="428" t="s">
        <v>903</v>
      </c>
      <c r="C32" s="428" t="s">
        <v>497</v>
      </c>
      <c r="D32" s="431" t="s">
        <v>904</v>
      </c>
      <c r="E32" s="375" t="s">
        <v>905</v>
      </c>
      <c r="F32" s="375" t="s">
        <v>906</v>
      </c>
      <c r="G32" s="427" t="s">
        <v>907</v>
      </c>
      <c r="I32" s="427" t="s">
        <v>908</v>
      </c>
      <c r="K32" s="375" t="s">
        <v>909</v>
      </c>
      <c r="L32" s="375" t="s">
        <v>910</v>
      </c>
      <c r="AB32" s="375" t="s">
        <v>911</v>
      </c>
      <c r="AC32" s="375" t="s">
        <v>912</v>
      </c>
    </row>
    <row r="33" spans="1:29" ht="15" x14ac:dyDescent="0.25">
      <c r="A33" s="428" t="s">
        <v>913</v>
      </c>
      <c r="B33" s="428" t="s">
        <v>914</v>
      </c>
      <c r="C33" s="428" t="s">
        <v>497</v>
      </c>
      <c r="D33" s="431" t="s">
        <v>915</v>
      </c>
      <c r="E33" s="375" t="s">
        <v>916</v>
      </c>
      <c r="F33" s="375" t="s">
        <v>917</v>
      </c>
      <c r="G33" s="375" t="s">
        <v>918</v>
      </c>
      <c r="I33" s="375" t="s">
        <v>919</v>
      </c>
      <c r="K33" s="375" t="s">
        <v>920</v>
      </c>
      <c r="L33" s="375" t="s">
        <v>921</v>
      </c>
      <c r="AB33" s="375" t="s">
        <v>922</v>
      </c>
      <c r="AC33" s="375" t="s">
        <v>923</v>
      </c>
    </row>
    <row r="34" spans="1:29" ht="15" x14ac:dyDescent="0.25">
      <c r="A34" s="428" t="s">
        <v>924</v>
      </c>
      <c r="B34" s="428" t="s">
        <v>925</v>
      </c>
      <c r="C34" s="428" t="s">
        <v>497</v>
      </c>
      <c r="D34" s="431" t="s">
        <v>178</v>
      </c>
      <c r="E34" s="375" t="s">
        <v>926</v>
      </c>
      <c r="F34" s="375" t="s">
        <v>917</v>
      </c>
      <c r="G34" s="375" t="s">
        <v>190</v>
      </c>
      <c r="I34" s="375" t="s">
        <v>927</v>
      </c>
      <c r="K34" s="375" t="s">
        <v>928</v>
      </c>
      <c r="L34" s="375" t="s">
        <v>929</v>
      </c>
      <c r="AB34" s="375" t="s">
        <v>930</v>
      </c>
      <c r="AC34" s="375" t="s">
        <v>931</v>
      </c>
    </row>
    <row r="35" spans="1:29" ht="15" x14ac:dyDescent="0.25">
      <c r="A35" s="428" t="s">
        <v>932</v>
      </c>
      <c r="B35" s="428" t="s">
        <v>933</v>
      </c>
      <c r="C35" s="428" t="s">
        <v>497</v>
      </c>
      <c r="D35" s="431" t="s">
        <v>934</v>
      </c>
      <c r="E35" s="375" t="s">
        <v>497</v>
      </c>
      <c r="F35" s="375" t="s">
        <v>935</v>
      </c>
      <c r="G35" s="375" t="s">
        <v>936</v>
      </c>
      <c r="I35" s="375" t="s">
        <v>21</v>
      </c>
      <c r="K35" s="375" t="s">
        <v>937</v>
      </c>
      <c r="L35" s="375" t="s">
        <v>938</v>
      </c>
      <c r="AB35" s="375" t="s">
        <v>939</v>
      </c>
      <c r="AC35" s="375" t="s">
        <v>940</v>
      </c>
    </row>
    <row r="36" spans="1:29" ht="15" x14ac:dyDescent="0.25">
      <c r="A36" s="428" t="s">
        <v>941</v>
      </c>
      <c r="B36" s="428" t="s">
        <v>942</v>
      </c>
      <c r="C36" s="428" t="s">
        <v>497</v>
      </c>
      <c r="D36" s="431" t="s">
        <v>943</v>
      </c>
      <c r="E36" s="375" t="s">
        <v>944</v>
      </c>
      <c r="F36" s="375" t="s">
        <v>945</v>
      </c>
      <c r="G36" s="375" t="s">
        <v>210</v>
      </c>
      <c r="K36" s="375" t="s">
        <v>946</v>
      </c>
      <c r="L36" s="375" t="s">
        <v>947</v>
      </c>
      <c r="AB36" s="375" t="s">
        <v>948</v>
      </c>
      <c r="AC36" s="375" t="s">
        <v>949</v>
      </c>
    </row>
    <row r="37" spans="1:29" ht="15" x14ac:dyDescent="0.25">
      <c r="A37" s="428" t="s">
        <v>950</v>
      </c>
      <c r="B37" s="428" t="s">
        <v>951</v>
      </c>
      <c r="C37" s="428" t="s">
        <v>497</v>
      </c>
      <c r="D37" s="431" t="s">
        <v>199</v>
      </c>
      <c r="E37" s="375" t="s">
        <v>497</v>
      </c>
      <c r="F37" s="375" t="s">
        <v>952</v>
      </c>
      <c r="G37" s="375" t="s">
        <v>953</v>
      </c>
      <c r="K37" s="375" t="s">
        <v>954</v>
      </c>
      <c r="L37" s="375" t="s">
        <v>955</v>
      </c>
      <c r="AB37" s="375" t="s">
        <v>956</v>
      </c>
      <c r="AC37" s="375" t="s">
        <v>957</v>
      </c>
    </row>
    <row r="38" spans="1:29" ht="15" x14ac:dyDescent="0.25">
      <c r="A38" s="428" t="s">
        <v>958</v>
      </c>
      <c r="B38" s="428" t="s">
        <v>959</v>
      </c>
      <c r="C38" s="428" t="s">
        <v>497</v>
      </c>
      <c r="D38" s="431" t="s">
        <v>960</v>
      </c>
      <c r="E38" s="404" t="s">
        <v>961</v>
      </c>
      <c r="F38" s="375" t="s">
        <v>962</v>
      </c>
      <c r="G38" s="375" t="s">
        <v>963</v>
      </c>
      <c r="I38" s="427" t="s">
        <v>287</v>
      </c>
      <c r="K38" s="375" t="s">
        <v>964</v>
      </c>
      <c r="L38" s="375" t="s">
        <v>965</v>
      </c>
      <c r="AB38" s="375" t="s">
        <v>966</v>
      </c>
      <c r="AC38" s="375" t="s">
        <v>967</v>
      </c>
    </row>
    <row r="39" spans="1:29" ht="15" x14ac:dyDescent="0.25">
      <c r="A39" s="428" t="s">
        <v>968</v>
      </c>
      <c r="B39" s="428" t="s">
        <v>969</v>
      </c>
      <c r="C39" s="428" t="s">
        <v>497</v>
      </c>
      <c r="D39" s="431" t="s">
        <v>970</v>
      </c>
      <c r="E39" s="375" t="s">
        <v>971</v>
      </c>
      <c r="F39" s="375" t="s">
        <v>972</v>
      </c>
      <c r="I39" s="375" t="s">
        <v>364</v>
      </c>
      <c r="K39" s="375" t="s">
        <v>973</v>
      </c>
      <c r="L39" s="375" t="s">
        <v>974</v>
      </c>
      <c r="AB39" s="375" t="s">
        <v>975</v>
      </c>
      <c r="AC39" s="375" t="s">
        <v>976</v>
      </c>
    </row>
    <row r="40" spans="1:29" ht="15" x14ac:dyDescent="0.25">
      <c r="A40" s="428" t="s">
        <v>977</v>
      </c>
      <c r="B40" s="428" t="s">
        <v>978</v>
      </c>
      <c r="C40" s="428" t="s">
        <v>497</v>
      </c>
      <c r="D40" s="431" t="s">
        <v>979</v>
      </c>
      <c r="E40" s="375" t="s">
        <v>980</v>
      </c>
      <c r="F40" s="375" t="s">
        <v>981</v>
      </c>
      <c r="I40" s="375" t="s">
        <v>368</v>
      </c>
      <c r="K40" s="375" t="s">
        <v>982</v>
      </c>
      <c r="L40" s="375" t="s">
        <v>983</v>
      </c>
      <c r="AB40" s="375" t="s">
        <v>984</v>
      </c>
      <c r="AC40" s="375" t="s">
        <v>985</v>
      </c>
    </row>
    <row r="41" spans="1:29" ht="15" x14ac:dyDescent="0.25">
      <c r="A41" s="428" t="s">
        <v>986</v>
      </c>
      <c r="B41" s="428" t="s">
        <v>987</v>
      </c>
      <c r="C41" s="428" t="s">
        <v>497</v>
      </c>
      <c r="D41" s="431" t="s">
        <v>988</v>
      </c>
      <c r="E41" s="375" t="s">
        <v>989</v>
      </c>
      <c r="F41" s="375" t="s">
        <v>990</v>
      </c>
      <c r="I41" s="375" t="s">
        <v>991</v>
      </c>
      <c r="K41" s="375" t="s">
        <v>992</v>
      </c>
      <c r="L41" s="375" t="s">
        <v>993</v>
      </c>
      <c r="AB41" s="375" t="s">
        <v>665</v>
      </c>
      <c r="AC41" s="375" t="s">
        <v>994</v>
      </c>
    </row>
    <row r="42" spans="1:29" ht="15" x14ac:dyDescent="0.25">
      <c r="A42" s="428" t="s">
        <v>995</v>
      </c>
      <c r="B42" s="428" t="s">
        <v>996</v>
      </c>
      <c r="C42" s="428" t="s">
        <v>497</v>
      </c>
      <c r="D42" s="431" t="s">
        <v>997</v>
      </c>
      <c r="E42" s="375" t="s">
        <v>998</v>
      </c>
      <c r="F42" s="375" t="s">
        <v>999</v>
      </c>
      <c r="K42" s="375" t="s">
        <v>1000</v>
      </c>
      <c r="L42" s="375" t="s">
        <v>1001</v>
      </c>
      <c r="AB42" s="375" t="s">
        <v>1002</v>
      </c>
      <c r="AC42" s="375" t="s">
        <v>1003</v>
      </c>
    </row>
    <row r="43" spans="1:29" ht="15" x14ac:dyDescent="0.25">
      <c r="A43" s="428" t="s">
        <v>580</v>
      </c>
      <c r="B43" s="428" t="s">
        <v>1004</v>
      </c>
      <c r="C43" s="428" t="s">
        <v>497</v>
      </c>
      <c r="D43" s="431" t="s">
        <v>1005</v>
      </c>
      <c r="E43" s="375" t="s">
        <v>1006</v>
      </c>
      <c r="F43" s="375" t="s">
        <v>1007</v>
      </c>
      <c r="I43" s="375">
        <v>0</v>
      </c>
      <c r="K43" s="375" t="s">
        <v>1008</v>
      </c>
      <c r="L43" s="375" t="s">
        <v>1009</v>
      </c>
      <c r="AB43" s="375" t="s">
        <v>1010</v>
      </c>
      <c r="AC43" s="375" t="s">
        <v>1011</v>
      </c>
    </row>
    <row r="44" spans="1:29" ht="15" x14ac:dyDescent="0.25">
      <c r="A44" s="428" t="s">
        <v>782</v>
      </c>
      <c r="B44" s="428" t="s">
        <v>1012</v>
      </c>
      <c r="C44" s="428" t="s">
        <v>497</v>
      </c>
      <c r="D44" s="431" t="s">
        <v>1013</v>
      </c>
      <c r="E44" s="375" t="s">
        <v>1014</v>
      </c>
      <c r="F44" s="375" t="s">
        <v>1015</v>
      </c>
      <c r="I44" s="375">
        <v>1</v>
      </c>
      <c r="K44" s="375" t="s">
        <v>1016</v>
      </c>
      <c r="L44" s="375" t="s">
        <v>1017</v>
      </c>
      <c r="AB44" s="375" t="s">
        <v>1018</v>
      </c>
      <c r="AC44" s="375" t="s">
        <v>1019</v>
      </c>
    </row>
    <row r="45" spans="1:29" ht="15" x14ac:dyDescent="0.25">
      <c r="A45" s="428" t="s">
        <v>1020</v>
      </c>
      <c r="B45" s="428" t="s">
        <v>1021</v>
      </c>
      <c r="C45" s="428" t="s">
        <v>497</v>
      </c>
      <c r="D45" s="431" t="s">
        <v>1022</v>
      </c>
      <c r="E45" s="375" t="s">
        <v>1023</v>
      </c>
      <c r="F45" s="375" t="s">
        <v>1024</v>
      </c>
      <c r="I45" s="375">
        <v>2</v>
      </c>
      <c r="K45" s="375" t="s">
        <v>1025</v>
      </c>
      <c r="L45" s="375" t="s">
        <v>1026</v>
      </c>
      <c r="AB45" s="375" t="s">
        <v>1027</v>
      </c>
      <c r="AC45" s="375" t="s">
        <v>1028</v>
      </c>
    </row>
    <row r="46" spans="1:29" ht="15" x14ac:dyDescent="0.25">
      <c r="A46" s="428" t="s">
        <v>1029</v>
      </c>
      <c r="B46" s="428" t="s">
        <v>1030</v>
      </c>
      <c r="C46" s="428" t="s">
        <v>497</v>
      </c>
      <c r="D46" s="431" t="s">
        <v>1031</v>
      </c>
      <c r="E46" s="375" t="s">
        <v>1032</v>
      </c>
      <c r="F46" s="375" t="s">
        <v>1033</v>
      </c>
      <c r="I46" s="375">
        <v>3</v>
      </c>
      <c r="K46" s="375" t="s">
        <v>1034</v>
      </c>
      <c r="L46" s="375" t="s">
        <v>1035</v>
      </c>
      <c r="AB46" s="375" t="s">
        <v>1036</v>
      </c>
      <c r="AC46" s="375" t="s">
        <v>1037</v>
      </c>
    </row>
    <row r="47" spans="1:29" ht="15" x14ac:dyDescent="0.25">
      <c r="A47" s="428" t="s">
        <v>1038</v>
      </c>
      <c r="B47" s="428" t="s">
        <v>1039</v>
      </c>
      <c r="C47" s="375" t="s">
        <v>1040</v>
      </c>
      <c r="D47" s="431" t="s">
        <v>1041</v>
      </c>
      <c r="E47" s="375" t="s">
        <v>1042</v>
      </c>
      <c r="F47" s="375" t="s">
        <v>1043</v>
      </c>
      <c r="I47" s="375">
        <v>4</v>
      </c>
      <c r="K47" s="375" t="s">
        <v>1044</v>
      </c>
      <c r="L47" s="375" t="s">
        <v>1045</v>
      </c>
      <c r="AB47" s="375" t="s">
        <v>1046</v>
      </c>
      <c r="AC47" s="375" t="s">
        <v>1047</v>
      </c>
    </row>
    <row r="48" spans="1:29" ht="15" x14ac:dyDescent="0.25">
      <c r="A48" s="428" t="s">
        <v>1048</v>
      </c>
      <c r="B48" s="428" t="s">
        <v>1049</v>
      </c>
      <c r="C48" s="428" t="s">
        <v>497</v>
      </c>
      <c r="D48" s="431" t="s">
        <v>1050</v>
      </c>
      <c r="E48" s="375" t="s">
        <v>1051</v>
      </c>
      <c r="F48" s="375" t="s">
        <v>1052</v>
      </c>
      <c r="I48" s="375">
        <v>5</v>
      </c>
      <c r="K48" s="375" t="s">
        <v>1053</v>
      </c>
      <c r="L48" s="375" t="s">
        <v>1054</v>
      </c>
      <c r="AB48" s="375" t="s">
        <v>1055</v>
      </c>
      <c r="AC48" s="375" t="s">
        <v>1056</v>
      </c>
    </row>
    <row r="49" spans="1:29" ht="15" x14ac:dyDescent="0.25">
      <c r="A49" s="428" t="s">
        <v>1057</v>
      </c>
      <c r="B49" s="428" t="s">
        <v>1058</v>
      </c>
      <c r="C49" s="428" t="s">
        <v>497</v>
      </c>
      <c r="D49" s="431" t="s">
        <v>1059</v>
      </c>
      <c r="E49" s="375" t="s">
        <v>1060</v>
      </c>
      <c r="F49" s="375" t="s">
        <v>726</v>
      </c>
      <c r="I49" s="375">
        <v>6</v>
      </c>
      <c r="K49" s="375" t="s">
        <v>1061</v>
      </c>
      <c r="L49" s="375" t="s">
        <v>1062</v>
      </c>
      <c r="AB49" s="375" t="s">
        <v>1063</v>
      </c>
      <c r="AC49" s="375" t="s">
        <v>1064</v>
      </c>
    </row>
    <row r="50" spans="1:29" ht="15" x14ac:dyDescent="0.25">
      <c r="A50" s="428" t="s">
        <v>1065</v>
      </c>
      <c r="B50" s="428" t="s">
        <v>1066</v>
      </c>
      <c r="C50" s="428" t="s">
        <v>497</v>
      </c>
      <c r="D50" s="431" t="s">
        <v>1067</v>
      </c>
      <c r="E50" s="375" t="s">
        <v>1068</v>
      </c>
      <c r="F50" s="375" t="s">
        <v>726</v>
      </c>
      <c r="I50" s="375">
        <v>7</v>
      </c>
      <c r="K50" s="375" t="s">
        <v>188</v>
      </c>
      <c r="L50" s="375" t="s">
        <v>1069</v>
      </c>
      <c r="AB50" s="375" t="s">
        <v>1070</v>
      </c>
      <c r="AC50" s="375" t="s">
        <v>1071</v>
      </c>
    </row>
    <row r="51" spans="1:29" ht="15" x14ac:dyDescent="0.25">
      <c r="A51" s="428" t="s">
        <v>597</v>
      </c>
      <c r="B51" s="428" t="s">
        <v>1072</v>
      </c>
      <c r="C51" s="428" t="s">
        <v>497</v>
      </c>
      <c r="D51" s="431" t="s">
        <v>1073</v>
      </c>
      <c r="E51" s="375" t="s">
        <v>1074</v>
      </c>
      <c r="F51" s="375" t="s">
        <v>1075</v>
      </c>
      <c r="I51" s="375">
        <v>8</v>
      </c>
      <c r="K51" s="375" t="s">
        <v>1076</v>
      </c>
      <c r="L51" s="375" t="s">
        <v>1077</v>
      </c>
      <c r="AB51" s="375" t="s">
        <v>1078</v>
      </c>
      <c r="AC51" s="375" t="s">
        <v>1079</v>
      </c>
    </row>
    <row r="52" spans="1:29" ht="15" x14ac:dyDescent="0.25">
      <c r="A52" s="428" t="s">
        <v>1080</v>
      </c>
      <c r="B52" s="428" t="s">
        <v>1081</v>
      </c>
      <c r="C52" s="428" t="s">
        <v>497</v>
      </c>
      <c r="D52" s="431" t="s">
        <v>1082</v>
      </c>
      <c r="E52" s="375" t="s">
        <v>1083</v>
      </c>
      <c r="F52" s="375" t="s">
        <v>1084</v>
      </c>
      <c r="I52" s="375">
        <v>9</v>
      </c>
      <c r="K52" s="375" t="s">
        <v>1085</v>
      </c>
      <c r="L52" s="375" t="s">
        <v>1086</v>
      </c>
      <c r="AB52" s="375" t="s">
        <v>1087</v>
      </c>
      <c r="AC52" s="375" t="s">
        <v>1088</v>
      </c>
    </row>
    <row r="53" spans="1:29" ht="15" x14ac:dyDescent="0.25">
      <c r="A53" s="428" t="s">
        <v>1089</v>
      </c>
      <c r="B53" s="428" t="s">
        <v>1090</v>
      </c>
      <c r="C53" s="428" t="s">
        <v>497</v>
      </c>
      <c r="D53" s="431" t="s">
        <v>1091</v>
      </c>
      <c r="E53" s="375" t="s">
        <v>1092</v>
      </c>
      <c r="F53" s="375" t="s">
        <v>1093</v>
      </c>
      <c r="K53" s="375" t="s">
        <v>1094</v>
      </c>
      <c r="L53" s="375" t="s">
        <v>1095</v>
      </c>
      <c r="AB53" s="375" t="s">
        <v>1096</v>
      </c>
      <c r="AC53" s="375" t="s">
        <v>1097</v>
      </c>
    </row>
    <row r="54" spans="1:29" ht="15" x14ac:dyDescent="0.25">
      <c r="A54" s="428" t="s">
        <v>1098</v>
      </c>
      <c r="B54" s="428" t="s">
        <v>1099</v>
      </c>
      <c r="C54" s="428" t="s">
        <v>497</v>
      </c>
      <c r="D54" s="431" t="s">
        <v>1100</v>
      </c>
      <c r="E54" s="375" t="s">
        <v>1101</v>
      </c>
      <c r="F54" s="375" t="s">
        <v>1102</v>
      </c>
      <c r="K54" s="375" t="s">
        <v>1103</v>
      </c>
      <c r="L54" s="375" t="s">
        <v>1104</v>
      </c>
    </row>
    <row r="55" spans="1:29" ht="15" x14ac:dyDescent="0.25">
      <c r="A55" s="428" t="s">
        <v>1105</v>
      </c>
      <c r="B55" s="428" t="s">
        <v>1106</v>
      </c>
      <c r="C55" s="428" t="s">
        <v>497</v>
      </c>
      <c r="D55" s="431" t="s">
        <v>1107</v>
      </c>
      <c r="E55" s="375" t="s">
        <v>1108</v>
      </c>
      <c r="F55" s="375" t="s">
        <v>1109</v>
      </c>
      <c r="K55" s="375" t="s">
        <v>1110</v>
      </c>
      <c r="L55" s="375" t="s">
        <v>1111</v>
      </c>
    </row>
    <row r="56" spans="1:29" ht="15" x14ac:dyDescent="0.25">
      <c r="A56" s="428" t="s">
        <v>1112</v>
      </c>
      <c r="B56" s="428" t="s">
        <v>1113</v>
      </c>
      <c r="C56" s="428" t="s">
        <v>497</v>
      </c>
      <c r="D56" s="431" t="s">
        <v>1114</v>
      </c>
      <c r="E56" s="375" t="s">
        <v>1115</v>
      </c>
      <c r="F56" s="375" t="s">
        <v>1116</v>
      </c>
      <c r="K56" s="375" t="s">
        <v>1117</v>
      </c>
      <c r="L56" s="375" t="s">
        <v>1118</v>
      </c>
    </row>
    <row r="57" spans="1:29" ht="15" x14ac:dyDescent="0.25">
      <c r="A57" s="428" t="s">
        <v>1119</v>
      </c>
      <c r="B57" s="428" t="s">
        <v>1120</v>
      </c>
      <c r="C57" s="428" t="s">
        <v>497</v>
      </c>
      <c r="D57" s="431" t="s">
        <v>1121</v>
      </c>
      <c r="E57" s="375" t="s">
        <v>1122</v>
      </c>
      <c r="F57" s="375" t="s">
        <v>1123</v>
      </c>
      <c r="K57" s="375" t="s">
        <v>476</v>
      </c>
      <c r="L57" s="375" t="s">
        <v>1124</v>
      </c>
    </row>
    <row r="58" spans="1:29" ht="15" x14ac:dyDescent="0.25">
      <c r="A58" s="428" t="s">
        <v>1125</v>
      </c>
      <c r="B58" s="428" t="s">
        <v>1126</v>
      </c>
      <c r="C58" s="428" t="s">
        <v>497</v>
      </c>
      <c r="D58" s="431" t="s">
        <v>1127</v>
      </c>
      <c r="E58" s="375" t="s">
        <v>1128</v>
      </c>
      <c r="F58" s="375" t="s">
        <v>1129</v>
      </c>
      <c r="K58" s="375" t="s">
        <v>1130</v>
      </c>
      <c r="L58" s="375" t="s">
        <v>1131</v>
      </c>
    </row>
    <row r="59" spans="1:29" ht="15" x14ac:dyDescent="0.25">
      <c r="A59" s="428" t="s">
        <v>1132</v>
      </c>
      <c r="B59" s="428" t="s">
        <v>1133</v>
      </c>
      <c r="C59" s="428" t="s">
        <v>497</v>
      </c>
      <c r="D59" s="431" t="s">
        <v>1134</v>
      </c>
      <c r="E59" s="375" t="s">
        <v>1135</v>
      </c>
      <c r="F59" s="375" t="s">
        <v>1136</v>
      </c>
      <c r="K59" s="375" t="s">
        <v>1137</v>
      </c>
      <c r="L59" s="375" t="s">
        <v>1138</v>
      </c>
    </row>
    <row r="60" spans="1:29" ht="15" x14ac:dyDescent="0.25">
      <c r="A60" s="428" t="s">
        <v>1139</v>
      </c>
      <c r="B60" s="428" t="s">
        <v>1140</v>
      </c>
      <c r="C60" s="428" t="s">
        <v>497</v>
      </c>
      <c r="D60" s="431" t="s">
        <v>1141</v>
      </c>
      <c r="E60" s="375" t="s">
        <v>1142</v>
      </c>
      <c r="F60" s="375" t="s">
        <v>1143</v>
      </c>
      <c r="K60" s="375" t="s">
        <v>1144</v>
      </c>
      <c r="L60" s="375" t="s">
        <v>1145</v>
      </c>
    </row>
    <row r="61" spans="1:29" ht="15" x14ac:dyDescent="0.25">
      <c r="A61" s="428" t="s">
        <v>1146</v>
      </c>
      <c r="B61" s="428" t="s">
        <v>1147</v>
      </c>
      <c r="C61" s="428" t="s">
        <v>497</v>
      </c>
      <c r="D61" s="431" t="s">
        <v>1148</v>
      </c>
      <c r="E61" s="375" t="s">
        <v>1149</v>
      </c>
      <c r="F61" s="375" t="s">
        <v>1150</v>
      </c>
      <c r="K61" s="375" t="s">
        <v>1151</v>
      </c>
      <c r="L61" s="375" t="s">
        <v>1152</v>
      </c>
    </row>
    <row r="62" spans="1:29" ht="15" x14ac:dyDescent="0.25">
      <c r="A62" s="428" t="s">
        <v>1153</v>
      </c>
      <c r="B62" s="428" t="s">
        <v>1154</v>
      </c>
      <c r="C62" s="428" t="s">
        <v>497</v>
      </c>
      <c r="D62" s="431" t="s">
        <v>1155</v>
      </c>
      <c r="E62" s="375" t="s">
        <v>1156</v>
      </c>
      <c r="F62" s="375" t="s">
        <v>1157</v>
      </c>
      <c r="K62" s="375" t="s">
        <v>1158</v>
      </c>
      <c r="L62" s="375" t="s">
        <v>1159</v>
      </c>
    </row>
    <row r="63" spans="1:29" ht="15" x14ac:dyDescent="0.25">
      <c r="A63" s="428" t="s">
        <v>1160</v>
      </c>
      <c r="B63" s="428" t="s">
        <v>1161</v>
      </c>
      <c r="C63" s="428" t="s">
        <v>497</v>
      </c>
      <c r="D63" s="431" t="s">
        <v>1162</v>
      </c>
      <c r="E63" s="375" t="s">
        <v>1163</v>
      </c>
      <c r="F63" s="375" t="s">
        <v>1164</v>
      </c>
      <c r="K63" s="375" t="s">
        <v>1165</v>
      </c>
      <c r="L63" s="375" t="s">
        <v>1166</v>
      </c>
    </row>
    <row r="64" spans="1:29" ht="15" x14ac:dyDescent="0.25">
      <c r="A64" s="428" t="s">
        <v>1167</v>
      </c>
      <c r="B64" s="428" t="s">
        <v>1168</v>
      </c>
      <c r="C64" s="428" t="s">
        <v>497</v>
      </c>
      <c r="D64" s="431" t="s">
        <v>1169</v>
      </c>
      <c r="E64" s="375" t="s">
        <v>1170</v>
      </c>
      <c r="F64" s="375" t="s">
        <v>1171</v>
      </c>
      <c r="K64" s="375" t="s">
        <v>1172</v>
      </c>
      <c r="L64" s="375" t="s">
        <v>1173</v>
      </c>
    </row>
    <row r="65" spans="1:12" ht="15" x14ac:dyDescent="0.25">
      <c r="A65" s="428" t="s">
        <v>1174</v>
      </c>
      <c r="B65" s="428" t="s">
        <v>1175</v>
      </c>
      <c r="C65" s="428" t="s">
        <v>497</v>
      </c>
      <c r="D65" s="431" t="s">
        <v>1176</v>
      </c>
      <c r="E65" s="375" t="s">
        <v>1177</v>
      </c>
      <c r="F65" s="375" t="s">
        <v>1178</v>
      </c>
      <c r="K65" s="375" t="s">
        <v>1179</v>
      </c>
      <c r="L65" s="375" t="s">
        <v>1180</v>
      </c>
    </row>
    <row r="66" spans="1:12" ht="15" x14ac:dyDescent="0.25">
      <c r="A66" s="428" t="s">
        <v>1181</v>
      </c>
      <c r="B66" s="428" t="s">
        <v>1182</v>
      </c>
      <c r="C66" s="428" t="s">
        <v>497</v>
      </c>
      <c r="D66" s="431" t="s">
        <v>1183</v>
      </c>
      <c r="E66" s="375" t="s">
        <v>1184</v>
      </c>
      <c r="F66" s="375" t="s">
        <v>1185</v>
      </c>
      <c r="K66" s="375" t="s">
        <v>1186</v>
      </c>
      <c r="L66" s="375" t="s">
        <v>1187</v>
      </c>
    </row>
    <row r="67" spans="1:12" ht="15" x14ac:dyDescent="0.25">
      <c r="A67" s="428" t="s">
        <v>1188</v>
      </c>
      <c r="B67" s="428" t="s">
        <v>1189</v>
      </c>
      <c r="C67" s="428" t="s">
        <v>497</v>
      </c>
      <c r="D67" s="431" t="s">
        <v>1190</v>
      </c>
      <c r="E67" s="375" t="s">
        <v>1191</v>
      </c>
      <c r="F67" s="375" t="s">
        <v>1192</v>
      </c>
      <c r="K67" s="375" t="s">
        <v>1193</v>
      </c>
      <c r="L67" s="375" t="s">
        <v>1194</v>
      </c>
    </row>
    <row r="68" spans="1:12" ht="15" x14ac:dyDescent="0.25">
      <c r="A68" s="428" t="s">
        <v>1195</v>
      </c>
      <c r="B68" s="428" t="s">
        <v>1196</v>
      </c>
      <c r="C68" s="375" t="s">
        <v>1197</v>
      </c>
      <c r="D68" s="431" t="s">
        <v>1198</v>
      </c>
      <c r="E68" s="375" t="s">
        <v>1199</v>
      </c>
      <c r="F68" s="375" t="s">
        <v>1200</v>
      </c>
      <c r="K68" s="375" t="s">
        <v>1201</v>
      </c>
      <c r="L68" s="375" t="s">
        <v>1202</v>
      </c>
    </row>
    <row r="69" spans="1:12" ht="15" x14ac:dyDescent="0.25">
      <c r="A69" s="428" t="s">
        <v>1203</v>
      </c>
      <c r="B69" s="428" t="s">
        <v>1204</v>
      </c>
      <c r="C69" s="428" t="s">
        <v>497</v>
      </c>
      <c r="D69" s="431" t="s">
        <v>1205</v>
      </c>
      <c r="E69" s="375" t="s">
        <v>1206</v>
      </c>
      <c r="F69" s="375" t="s">
        <v>1207</v>
      </c>
      <c r="K69" s="375" t="s">
        <v>1208</v>
      </c>
      <c r="L69" s="375" t="s">
        <v>1209</v>
      </c>
    </row>
    <row r="70" spans="1:12" ht="15" x14ac:dyDescent="0.25">
      <c r="A70" s="428" t="s">
        <v>1210</v>
      </c>
      <c r="B70" s="428" t="s">
        <v>1211</v>
      </c>
      <c r="C70" s="428" t="s">
        <v>497</v>
      </c>
      <c r="D70" s="431" t="s">
        <v>1212</v>
      </c>
      <c r="E70" s="375" t="s">
        <v>1213</v>
      </c>
      <c r="F70" s="375" t="s">
        <v>1214</v>
      </c>
      <c r="K70" s="375" t="s">
        <v>1215</v>
      </c>
      <c r="L70" s="375" t="s">
        <v>1216</v>
      </c>
    </row>
    <row r="71" spans="1:12" ht="15" x14ac:dyDescent="0.25">
      <c r="A71" s="428" t="s">
        <v>1217</v>
      </c>
      <c r="B71" s="428" t="s">
        <v>179</v>
      </c>
      <c r="C71" s="428" t="s">
        <v>497</v>
      </c>
      <c r="D71" s="431" t="s">
        <v>1218</v>
      </c>
      <c r="E71" s="375" t="s">
        <v>1219</v>
      </c>
      <c r="F71" s="375" t="s">
        <v>185</v>
      </c>
      <c r="K71" s="375" t="s">
        <v>1220</v>
      </c>
      <c r="L71" s="375" t="s">
        <v>1221</v>
      </c>
    </row>
    <row r="72" spans="1:12" ht="15" x14ac:dyDescent="0.25">
      <c r="A72" s="428" t="s">
        <v>1222</v>
      </c>
      <c r="B72" s="428" t="s">
        <v>1223</v>
      </c>
      <c r="C72" s="428" t="s">
        <v>497</v>
      </c>
      <c r="D72" s="431" t="s">
        <v>1224</v>
      </c>
      <c r="E72" s="375" t="s">
        <v>1225</v>
      </c>
      <c r="F72" s="375" t="s">
        <v>1226</v>
      </c>
      <c r="K72" s="375" t="s">
        <v>1227</v>
      </c>
      <c r="L72" s="375" t="s">
        <v>1228</v>
      </c>
    </row>
    <row r="73" spans="1:12" ht="15" x14ac:dyDescent="0.25">
      <c r="A73" s="428" t="s">
        <v>1229</v>
      </c>
      <c r="B73" s="428" t="s">
        <v>1230</v>
      </c>
      <c r="C73" s="428" t="s">
        <v>497</v>
      </c>
      <c r="D73" s="431" t="s">
        <v>1231</v>
      </c>
      <c r="E73" s="375" t="s">
        <v>1232</v>
      </c>
      <c r="F73" s="375" t="s">
        <v>1233</v>
      </c>
      <c r="K73" s="375" t="s">
        <v>1234</v>
      </c>
      <c r="L73" s="375" t="s">
        <v>1235</v>
      </c>
    </row>
    <row r="74" spans="1:12" ht="15" x14ac:dyDescent="0.25">
      <c r="A74" s="428" t="s">
        <v>1236</v>
      </c>
      <c r="B74" s="428" t="s">
        <v>1237</v>
      </c>
      <c r="C74" s="428" t="s">
        <v>497</v>
      </c>
      <c r="D74" s="431" t="s">
        <v>1238</v>
      </c>
      <c r="E74" s="375" t="s">
        <v>1239</v>
      </c>
      <c r="F74" s="375" t="s">
        <v>1240</v>
      </c>
      <c r="K74" s="375" t="s">
        <v>1241</v>
      </c>
      <c r="L74" s="375" t="s">
        <v>1242</v>
      </c>
    </row>
    <row r="75" spans="1:12" ht="15" x14ac:dyDescent="0.25">
      <c r="A75" s="428" t="s">
        <v>1243</v>
      </c>
      <c r="B75" s="428" t="s">
        <v>1244</v>
      </c>
      <c r="C75" s="428" t="s">
        <v>497</v>
      </c>
      <c r="D75" s="431" t="s">
        <v>1245</v>
      </c>
      <c r="E75" s="375" t="s">
        <v>1246</v>
      </c>
      <c r="F75" s="375" t="s">
        <v>120</v>
      </c>
      <c r="K75" s="375" t="s">
        <v>1247</v>
      </c>
      <c r="L75" s="375" t="s">
        <v>1248</v>
      </c>
    </row>
    <row r="76" spans="1:12" ht="15" x14ac:dyDescent="0.25">
      <c r="A76" s="428" t="s">
        <v>1249</v>
      </c>
      <c r="B76" s="428" t="s">
        <v>1250</v>
      </c>
      <c r="C76" s="428" t="s">
        <v>497</v>
      </c>
      <c r="D76" s="431" t="s">
        <v>1251</v>
      </c>
      <c r="E76" s="375" t="s">
        <v>1252</v>
      </c>
      <c r="F76" s="375" t="s">
        <v>1253</v>
      </c>
      <c r="K76" s="375" t="s">
        <v>1254</v>
      </c>
      <c r="L76" s="375" t="s">
        <v>1255</v>
      </c>
    </row>
    <row r="77" spans="1:12" ht="15" x14ac:dyDescent="0.25">
      <c r="A77" s="428" t="s">
        <v>1256</v>
      </c>
      <c r="B77" s="428" t="s">
        <v>1257</v>
      </c>
      <c r="C77" s="428" t="s">
        <v>497</v>
      </c>
      <c r="D77" s="431" t="s">
        <v>1258</v>
      </c>
      <c r="E77" s="375" t="s">
        <v>1259</v>
      </c>
      <c r="F77" s="375" t="s">
        <v>1260</v>
      </c>
      <c r="K77" s="375" t="s">
        <v>1261</v>
      </c>
      <c r="L77" s="375" t="s">
        <v>1262</v>
      </c>
    </row>
    <row r="78" spans="1:12" ht="15" x14ac:dyDescent="0.25">
      <c r="A78" s="428" t="s">
        <v>1263</v>
      </c>
      <c r="B78" s="428" t="s">
        <v>1264</v>
      </c>
      <c r="C78" s="428" t="s">
        <v>497</v>
      </c>
      <c r="D78" s="431" t="s">
        <v>1265</v>
      </c>
      <c r="E78" s="375" t="s">
        <v>1266</v>
      </c>
      <c r="F78" s="375" t="s">
        <v>1267</v>
      </c>
      <c r="K78" s="375" t="s">
        <v>1268</v>
      </c>
      <c r="L78" s="375" t="s">
        <v>1269</v>
      </c>
    </row>
    <row r="79" spans="1:12" ht="15" x14ac:dyDescent="0.25">
      <c r="A79" s="428" t="s">
        <v>1270</v>
      </c>
      <c r="B79" s="428" t="s">
        <v>1271</v>
      </c>
      <c r="C79" s="428" t="s">
        <v>497</v>
      </c>
      <c r="D79" s="431" t="s">
        <v>1272</v>
      </c>
      <c r="E79" s="375" t="s">
        <v>1273</v>
      </c>
      <c r="F79" s="375" t="s">
        <v>520</v>
      </c>
      <c r="K79" s="375" t="s">
        <v>1274</v>
      </c>
      <c r="L79" s="375" t="s">
        <v>1275</v>
      </c>
    </row>
    <row r="80" spans="1:12" ht="15" x14ac:dyDescent="0.25">
      <c r="A80" s="428" t="s">
        <v>524</v>
      </c>
      <c r="B80" s="428" t="s">
        <v>1276</v>
      </c>
      <c r="C80" s="428" t="s">
        <v>497</v>
      </c>
      <c r="D80" s="431" t="s">
        <v>1277</v>
      </c>
      <c r="E80" s="375" t="s">
        <v>1278</v>
      </c>
      <c r="F80" s="375" t="s">
        <v>1279</v>
      </c>
      <c r="K80" s="375" t="s">
        <v>1280</v>
      </c>
      <c r="L80" s="375" t="s">
        <v>1281</v>
      </c>
    </row>
    <row r="81" spans="1:12" ht="15" x14ac:dyDescent="0.25">
      <c r="A81" s="428" t="s">
        <v>1282</v>
      </c>
      <c r="B81" s="428" t="s">
        <v>569</v>
      </c>
      <c r="C81" s="428" t="s">
        <v>497</v>
      </c>
      <c r="D81" s="431" t="s">
        <v>1283</v>
      </c>
      <c r="E81" s="375" t="s">
        <v>1284</v>
      </c>
      <c r="F81" s="375" t="s">
        <v>1285</v>
      </c>
      <c r="K81" s="375" t="s">
        <v>1286</v>
      </c>
      <c r="L81" s="375" t="s">
        <v>1287</v>
      </c>
    </row>
    <row r="82" spans="1:12" ht="15" x14ac:dyDescent="0.25">
      <c r="A82" s="428" t="s">
        <v>1288</v>
      </c>
      <c r="B82" s="428" t="s">
        <v>585</v>
      </c>
      <c r="C82" s="428" t="s">
        <v>497</v>
      </c>
      <c r="D82" s="431" t="s">
        <v>1289</v>
      </c>
      <c r="E82" s="375" t="s">
        <v>1290</v>
      </c>
      <c r="F82" s="375" t="s">
        <v>1291</v>
      </c>
      <c r="K82" s="375" t="s">
        <v>1292</v>
      </c>
      <c r="L82" s="375" t="s">
        <v>1293</v>
      </c>
    </row>
    <row r="83" spans="1:12" ht="15" x14ac:dyDescent="0.25">
      <c r="A83" s="428" t="s">
        <v>1294</v>
      </c>
      <c r="B83" s="428" t="s">
        <v>602</v>
      </c>
      <c r="C83" s="428" t="s">
        <v>497</v>
      </c>
      <c r="D83" s="431" t="s">
        <v>1295</v>
      </c>
      <c r="E83" s="375" t="s">
        <v>1296</v>
      </c>
      <c r="F83" s="375" t="s">
        <v>1297</v>
      </c>
      <c r="K83" s="375" t="s">
        <v>1298</v>
      </c>
      <c r="L83" s="375" t="s">
        <v>1299</v>
      </c>
    </row>
    <row r="84" spans="1:12" ht="15" x14ac:dyDescent="0.25">
      <c r="A84" s="428" t="s">
        <v>683</v>
      </c>
      <c r="B84" s="428" t="s">
        <v>1300</v>
      </c>
      <c r="C84" s="428" t="s">
        <v>497</v>
      </c>
      <c r="D84" s="431" t="s">
        <v>1301</v>
      </c>
      <c r="E84" s="375" t="s">
        <v>1302</v>
      </c>
      <c r="F84" s="375" t="s">
        <v>1303</v>
      </c>
      <c r="K84" s="375" t="s">
        <v>1304</v>
      </c>
      <c r="L84" s="375" t="s">
        <v>1305</v>
      </c>
    </row>
    <row r="85" spans="1:12" ht="15" x14ac:dyDescent="0.25">
      <c r="A85" s="428" t="s">
        <v>1306</v>
      </c>
      <c r="B85" s="428" t="s">
        <v>1307</v>
      </c>
      <c r="C85" s="428" t="s">
        <v>497</v>
      </c>
      <c r="D85" s="431" t="s">
        <v>1308</v>
      </c>
      <c r="E85" s="375" t="s">
        <v>1309</v>
      </c>
      <c r="F85" s="375" t="s">
        <v>1310</v>
      </c>
      <c r="K85" s="375" t="s">
        <v>1311</v>
      </c>
      <c r="L85" s="375" t="s">
        <v>1312</v>
      </c>
    </row>
    <row r="86" spans="1:12" ht="15" x14ac:dyDescent="0.25">
      <c r="A86" s="428" t="s">
        <v>542</v>
      </c>
      <c r="B86" s="428" t="s">
        <v>684</v>
      </c>
      <c r="C86" s="428" t="s">
        <v>497</v>
      </c>
      <c r="D86" s="431" t="s">
        <v>1313</v>
      </c>
      <c r="E86" s="375" t="s">
        <v>1314</v>
      </c>
      <c r="F86" s="375" t="s">
        <v>1315</v>
      </c>
      <c r="K86" s="375" t="s">
        <v>1316</v>
      </c>
      <c r="L86" s="375" t="s">
        <v>1317</v>
      </c>
    </row>
    <row r="87" spans="1:12" ht="15" x14ac:dyDescent="0.25">
      <c r="A87" s="428" t="s">
        <v>648</v>
      </c>
      <c r="B87" s="428" t="s">
        <v>1318</v>
      </c>
      <c r="C87" s="428" t="s">
        <v>497</v>
      </c>
      <c r="D87" s="431" t="s">
        <v>1319</v>
      </c>
      <c r="E87" s="375" t="s">
        <v>1320</v>
      </c>
      <c r="F87" s="375" t="s">
        <v>1321</v>
      </c>
      <c r="K87" s="375" t="s">
        <v>1322</v>
      </c>
      <c r="L87" s="375" t="s">
        <v>1323</v>
      </c>
    </row>
    <row r="88" spans="1:12" ht="15" x14ac:dyDescent="0.25">
      <c r="A88" s="428" t="s">
        <v>1324</v>
      </c>
      <c r="B88" s="428" t="s">
        <v>1325</v>
      </c>
      <c r="C88" s="375" t="s">
        <v>1326</v>
      </c>
      <c r="D88" s="431" t="s">
        <v>1327</v>
      </c>
      <c r="E88" s="375" t="s">
        <v>1328</v>
      </c>
      <c r="F88" s="375" t="s">
        <v>1329</v>
      </c>
      <c r="K88" s="375" t="s">
        <v>1330</v>
      </c>
      <c r="L88" s="375" t="s">
        <v>1331</v>
      </c>
    </row>
    <row r="89" spans="1:12" ht="15" x14ac:dyDescent="0.25">
      <c r="A89" s="428" t="s">
        <v>1332</v>
      </c>
      <c r="B89" s="428" t="s">
        <v>1333</v>
      </c>
      <c r="C89" s="428" t="s">
        <v>497</v>
      </c>
      <c r="D89" s="431" t="s">
        <v>1334</v>
      </c>
      <c r="E89" s="375" t="s">
        <v>1335</v>
      </c>
      <c r="F89" s="375" t="s">
        <v>1336</v>
      </c>
      <c r="K89" s="375" t="s">
        <v>1337</v>
      </c>
      <c r="L89" s="375" t="s">
        <v>1338</v>
      </c>
    </row>
    <row r="90" spans="1:12" ht="15" x14ac:dyDescent="0.25">
      <c r="A90" s="428" t="s">
        <v>1339</v>
      </c>
      <c r="B90" s="428" t="s">
        <v>1340</v>
      </c>
      <c r="C90" s="428" t="s">
        <v>497</v>
      </c>
      <c r="D90" s="431" t="s">
        <v>1341</v>
      </c>
      <c r="E90" s="375" t="s">
        <v>1342</v>
      </c>
      <c r="F90" s="375" t="s">
        <v>1343</v>
      </c>
      <c r="K90" s="375" t="s">
        <v>1344</v>
      </c>
      <c r="L90" s="375" t="s">
        <v>1345</v>
      </c>
    </row>
    <row r="91" spans="1:12" ht="15" x14ac:dyDescent="0.25">
      <c r="A91" s="428" t="s">
        <v>1346</v>
      </c>
      <c r="B91" s="428" t="s">
        <v>1347</v>
      </c>
      <c r="C91" s="428" t="s">
        <v>497</v>
      </c>
      <c r="D91" s="431" t="s">
        <v>1348</v>
      </c>
      <c r="E91" s="375" t="s">
        <v>1349</v>
      </c>
      <c r="F91" s="375" t="s">
        <v>1350</v>
      </c>
      <c r="K91" s="375" t="s">
        <v>1351</v>
      </c>
      <c r="L91" s="375" t="s">
        <v>1352</v>
      </c>
    </row>
    <row r="92" spans="1:12" ht="15" x14ac:dyDescent="0.25">
      <c r="A92" s="428" t="s">
        <v>1353</v>
      </c>
      <c r="B92" s="428" t="s">
        <v>1354</v>
      </c>
      <c r="C92" s="428" t="s">
        <v>497</v>
      </c>
      <c r="D92" s="431" t="s">
        <v>1355</v>
      </c>
      <c r="E92" s="375" t="s">
        <v>1356</v>
      </c>
      <c r="F92" s="375" t="s">
        <v>1357</v>
      </c>
      <c r="K92" s="375" t="s">
        <v>1358</v>
      </c>
      <c r="L92" s="375" t="s">
        <v>1359</v>
      </c>
    </row>
    <row r="93" spans="1:12" ht="15" x14ac:dyDescent="0.25">
      <c r="A93" s="428" t="s">
        <v>1360</v>
      </c>
      <c r="B93" s="428" t="s">
        <v>621</v>
      </c>
      <c r="C93" s="428" t="s">
        <v>497</v>
      </c>
      <c r="D93" s="431" t="s">
        <v>1361</v>
      </c>
      <c r="E93" s="375" t="s">
        <v>1362</v>
      </c>
      <c r="F93" s="375" t="s">
        <v>1363</v>
      </c>
      <c r="K93" s="375" t="s">
        <v>1364</v>
      </c>
      <c r="L93" s="375" t="s">
        <v>1365</v>
      </c>
    </row>
    <row r="94" spans="1:12" ht="15" x14ac:dyDescent="0.25">
      <c r="A94" s="428" t="s">
        <v>1366</v>
      </c>
      <c r="B94" s="428" t="s">
        <v>1367</v>
      </c>
      <c r="C94" s="428" t="s">
        <v>497</v>
      </c>
      <c r="D94" s="431" t="s">
        <v>1368</v>
      </c>
      <c r="E94" s="375" t="s">
        <v>1369</v>
      </c>
      <c r="F94" s="375" t="s">
        <v>1370</v>
      </c>
      <c r="K94" s="375" t="s">
        <v>1371</v>
      </c>
      <c r="L94" s="375" t="s">
        <v>1372</v>
      </c>
    </row>
    <row r="95" spans="1:12" ht="15" x14ac:dyDescent="0.25">
      <c r="A95" s="428" t="s">
        <v>1373</v>
      </c>
      <c r="B95" s="428" t="s">
        <v>1374</v>
      </c>
      <c r="C95" s="428" t="s">
        <v>497</v>
      </c>
      <c r="D95" s="431" t="s">
        <v>1375</v>
      </c>
      <c r="E95" s="375" t="s">
        <v>1376</v>
      </c>
      <c r="F95" s="375" t="s">
        <v>1377</v>
      </c>
      <c r="K95" s="375" t="s">
        <v>1378</v>
      </c>
      <c r="L95" s="375" t="s">
        <v>1379</v>
      </c>
    </row>
    <row r="96" spans="1:12" ht="15" x14ac:dyDescent="0.25">
      <c r="A96" s="428" t="s">
        <v>1380</v>
      </c>
      <c r="B96" s="428" t="s">
        <v>515</v>
      </c>
      <c r="C96" s="428" t="s">
        <v>497</v>
      </c>
      <c r="D96" s="431" t="s">
        <v>1381</v>
      </c>
      <c r="E96" s="375" t="s">
        <v>1382</v>
      </c>
      <c r="F96" s="375" t="s">
        <v>1383</v>
      </c>
      <c r="K96" s="375" t="s">
        <v>1384</v>
      </c>
      <c r="L96" s="375" t="s">
        <v>1385</v>
      </c>
    </row>
    <row r="97" spans="1:12" ht="15" x14ac:dyDescent="0.25">
      <c r="A97" s="428" t="s">
        <v>1386</v>
      </c>
      <c r="B97" s="428" t="s">
        <v>1387</v>
      </c>
      <c r="C97" s="428" t="s">
        <v>497</v>
      </c>
      <c r="D97" s="431" t="s">
        <v>1388</v>
      </c>
      <c r="E97" s="404" t="s">
        <v>1389</v>
      </c>
      <c r="F97" s="375" t="s">
        <v>1390</v>
      </c>
      <c r="K97" s="375" t="s">
        <v>1391</v>
      </c>
      <c r="L97" s="375" t="s">
        <v>1392</v>
      </c>
    </row>
    <row r="98" spans="1:12" ht="15" x14ac:dyDescent="0.25">
      <c r="A98" s="428" t="s">
        <v>1393</v>
      </c>
      <c r="B98" s="428" t="s">
        <v>1394</v>
      </c>
      <c r="C98" s="428" t="s">
        <v>497</v>
      </c>
      <c r="D98" s="431" t="s">
        <v>1395</v>
      </c>
      <c r="E98" s="375" t="s">
        <v>1396</v>
      </c>
      <c r="F98" s="375" t="s">
        <v>1397</v>
      </c>
      <c r="K98" s="375" t="s">
        <v>1398</v>
      </c>
      <c r="L98" s="375" t="s">
        <v>1399</v>
      </c>
    </row>
    <row r="99" spans="1:12" ht="15" x14ac:dyDescent="0.25">
      <c r="A99" s="428" t="s">
        <v>1400</v>
      </c>
      <c r="B99" s="428" t="s">
        <v>1401</v>
      </c>
      <c r="C99" s="428" t="s">
        <v>497</v>
      </c>
      <c r="D99" s="431" t="s">
        <v>1402</v>
      </c>
      <c r="E99" s="375" t="s">
        <v>1403</v>
      </c>
      <c r="F99" s="375" t="s">
        <v>1404</v>
      </c>
      <c r="K99" s="375" t="s">
        <v>1405</v>
      </c>
      <c r="L99" s="375" t="s">
        <v>1406</v>
      </c>
    </row>
    <row r="100" spans="1:12" ht="15" x14ac:dyDescent="0.25">
      <c r="A100" s="428" t="s">
        <v>1407</v>
      </c>
      <c r="B100" s="428" t="s">
        <v>1408</v>
      </c>
      <c r="C100" s="428" t="s">
        <v>497</v>
      </c>
      <c r="D100" s="431" t="s">
        <v>1409</v>
      </c>
      <c r="E100" s="375" t="s">
        <v>1410</v>
      </c>
      <c r="F100" s="375" t="s">
        <v>1411</v>
      </c>
      <c r="K100" s="375" t="s">
        <v>1412</v>
      </c>
      <c r="L100" s="375" t="s">
        <v>1413</v>
      </c>
    </row>
    <row r="101" spans="1:12" ht="15" x14ac:dyDescent="0.25">
      <c r="A101" s="428" t="s">
        <v>1414</v>
      </c>
      <c r="B101" s="428" t="s">
        <v>1415</v>
      </c>
      <c r="C101" s="428" t="s">
        <v>497</v>
      </c>
      <c r="D101" s="431" t="s">
        <v>1416</v>
      </c>
      <c r="E101" s="375" t="s">
        <v>1417</v>
      </c>
      <c r="F101" s="375" t="s">
        <v>120</v>
      </c>
      <c r="K101" s="375" t="s">
        <v>1418</v>
      </c>
      <c r="L101" s="375" t="s">
        <v>1419</v>
      </c>
    </row>
    <row r="102" spans="1:12" ht="15" x14ac:dyDescent="0.25">
      <c r="A102" s="428" t="s">
        <v>1055</v>
      </c>
      <c r="B102" s="428" t="s">
        <v>1420</v>
      </c>
      <c r="C102" s="428" t="s">
        <v>497</v>
      </c>
      <c r="D102" s="431" t="s">
        <v>1421</v>
      </c>
      <c r="E102" s="375" t="s">
        <v>1422</v>
      </c>
      <c r="F102" s="375" t="s">
        <v>1423</v>
      </c>
      <c r="K102" s="375" t="s">
        <v>1424</v>
      </c>
      <c r="L102" s="375" t="s">
        <v>1425</v>
      </c>
    </row>
    <row r="103" spans="1:12" ht="15" x14ac:dyDescent="0.25">
      <c r="A103" s="428" t="s">
        <v>1426</v>
      </c>
      <c r="B103" s="428" t="s">
        <v>1427</v>
      </c>
      <c r="C103" s="428" t="s">
        <v>497</v>
      </c>
      <c r="D103" s="431" t="s">
        <v>1428</v>
      </c>
      <c r="E103" s="375" t="s">
        <v>1429</v>
      </c>
      <c r="F103" s="375" t="s">
        <v>1430</v>
      </c>
      <c r="K103" s="375" t="s">
        <v>1431</v>
      </c>
      <c r="L103" s="375" t="s">
        <v>1432</v>
      </c>
    </row>
    <row r="104" spans="1:12" ht="15" x14ac:dyDescent="0.25">
      <c r="A104" s="428" t="s">
        <v>1433</v>
      </c>
      <c r="B104" s="428" t="s">
        <v>1434</v>
      </c>
      <c r="C104" s="428" t="s">
        <v>497</v>
      </c>
      <c r="D104" s="431" t="s">
        <v>1435</v>
      </c>
      <c r="E104" s="375" t="s">
        <v>1436</v>
      </c>
      <c r="F104" s="375" t="s">
        <v>1437</v>
      </c>
      <c r="K104" s="375" t="s">
        <v>1438</v>
      </c>
      <c r="L104" s="375" t="s">
        <v>1439</v>
      </c>
    </row>
    <row r="105" spans="1:12" ht="15" x14ac:dyDescent="0.25">
      <c r="A105" s="428" t="s">
        <v>1440</v>
      </c>
      <c r="B105" s="428" t="s">
        <v>1441</v>
      </c>
      <c r="C105" s="428" t="s">
        <v>497</v>
      </c>
      <c r="D105" s="431" t="s">
        <v>1442</v>
      </c>
      <c r="E105" s="375" t="s">
        <v>1443</v>
      </c>
      <c r="F105" s="375" t="s">
        <v>1444</v>
      </c>
      <c r="K105" s="375" t="s">
        <v>1445</v>
      </c>
      <c r="L105" s="375" t="s">
        <v>1446</v>
      </c>
    </row>
    <row r="106" spans="1:12" ht="15" x14ac:dyDescent="0.25">
      <c r="A106" s="428" t="s">
        <v>1447</v>
      </c>
      <c r="B106" s="428" t="s">
        <v>1448</v>
      </c>
      <c r="C106" s="428" t="s">
        <v>497</v>
      </c>
      <c r="D106" s="431" t="s">
        <v>1449</v>
      </c>
      <c r="E106" s="375" t="s">
        <v>1450</v>
      </c>
      <c r="F106" s="375" t="s">
        <v>1451</v>
      </c>
      <c r="K106" s="375" t="s">
        <v>1452</v>
      </c>
      <c r="L106" s="375" t="s">
        <v>1453</v>
      </c>
    </row>
    <row r="107" spans="1:12" ht="15" x14ac:dyDescent="0.25">
      <c r="A107" s="428" t="s">
        <v>579</v>
      </c>
      <c r="B107" s="428" t="s">
        <v>1454</v>
      </c>
      <c r="C107" s="428" t="s">
        <v>497</v>
      </c>
      <c r="D107" s="431" t="s">
        <v>1455</v>
      </c>
      <c r="E107" s="375" t="s">
        <v>1456</v>
      </c>
      <c r="F107" s="375" t="s">
        <v>1457</v>
      </c>
      <c r="K107" s="375" t="s">
        <v>1458</v>
      </c>
      <c r="L107" s="375" t="s">
        <v>1459</v>
      </c>
    </row>
    <row r="108" spans="1:12" ht="15" x14ac:dyDescent="0.25">
      <c r="A108" s="428" t="s">
        <v>732</v>
      </c>
      <c r="B108" s="428" t="s">
        <v>548</v>
      </c>
      <c r="C108" s="428" t="s">
        <v>497</v>
      </c>
      <c r="D108" s="431" t="s">
        <v>1460</v>
      </c>
      <c r="E108" s="375" t="s">
        <v>1461</v>
      </c>
      <c r="F108" s="375" t="s">
        <v>1462</v>
      </c>
      <c r="K108" s="404" t="s">
        <v>1463</v>
      </c>
      <c r="L108" s="404" t="s">
        <v>1464</v>
      </c>
    </row>
    <row r="109" spans="1:12" ht="15" x14ac:dyDescent="0.25">
      <c r="A109" s="428" t="s">
        <v>1465</v>
      </c>
      <c r="B109" s="428" t="s">
        <v>1466</v>
      </c>
      <c r="C109" s="428" t="s">
        <v>497</v>
      </c>
      <c r="D109" s="431" t="s">
        <v>1467</v>
      </c>
      <c r="E109" s="375" t="s">
        <v>1468</v>
      </c>
      <c r="F109" s="375" t="s">
        <v>1469</v>
      </c>
      <c r="K109" s="375" t="s">
        <v>1470</v>
      </c>
      <c r="L109" s="375" t="s">
        <v>1471</v>
      </c>
    </row>
    <row r="110" spans="1:12" ht="15" x14ac:dyDescent="0.25">
      <c r="A110" s="428" t="s">
        <v>1472</v>
      </c>
      <c r="B110" s="428" t="s">
        <v>1473</v>
      </c>
      <c r="C110" s="428" t="s">
        <v>497</v>
      </c>
      <c r="D110" s="431" t="s">
        <v>1474</v>
      </c>
      <c r="E110" s="375" t="s">
        <v>1475</v>
      </c>
      <c r="F110" s="375" t="s">
        <v>1476</v>
      </c>
      <c r="K110" s="375" t="s">
        <v>1477</v>
      </c>
      <c r="L110" s="375" t="s">
        <v>1478</v>
      </c>
    </row>
    <row r="111" spans="1:12" ht="15" x14ac:dyDescent="0.25">
      <c r="A111" s="428" t="s">
        <v>1479</v>
      </c>
      <c r="B111" s="428" t="s">
        <v>1480</v>
      </c>
      <c r="C111" s="428" t="s">
        <v>497</v>
      </c>
      <c r="D111" s="431" t="s">
        <v>1481</v>
      </c>
      <c r="E111" s="375" t="s">
        <v>497</v>
      </c>
      <c r="F111" s="375" t="s">
        <v>1482</v>
      </c>
      <c r="K111" s="375" t="s">
        <v>1483</v>
      </c>
      <c r="L111" s="375" t="s">
        <v>1484</v>
      </c>
    </row>
    <row r="112" spans="1:12" ht="15" x14ac:dyDescent="0.25">
      <c r="A112" s="428" t="s">
        <v>1485</v>
      </c>
      <c r="B112" s="428" t="s">
        <v>534</v>
      </c>
      <c r="C112" s="428" t="s">
        <v>497</v>
      </c>
      <c r="D112" s="431" t="s">
        <v>1486</v>
      </c>
      <c r="E112" s="375" t="s">
        <v>1487</v>
      </c>
      <c r="F112" s="375" t="s">
        <v>1488</v>
      </c>
      <c r="K112" s="375" t="s">
        <v>1489</v>
      </c>
      <c r="L112" s="375" t="s">
        <v>1490</v>
      </c>
    </row>
    <row r="113" spans="1:12" ht="15" x14ac:dyDescent="0.25">
      <c r="A113" s="428" t="s">
        <v>745</v>
      </c>
      <c r="B113" s="428" t="s">
        <v>1491</v>
      </c>
      <c r="C113" s="428" t="s">
        <v>497</v>
      </c>
      <c r="D113" s="431" t="s">
        <v>1492</v>
      </c>
      <c r="E113" s="375" t="s">
        <v>1493</v>
      </c>
      <c r="F113" s="375" t="s">
        <v>1494</v>
      </c>
      <c r="K113" s="375" t="s">
        <v>1495</v>
      </c>
      <c r="L113" s="375" t="s">
        <v>1496</v>
      </c>
    </row>
    <row r="114" spans="1:12" ht="15" x14ac:dyDescent="0.25">
      <c r="A114" s="428" t="s">
        <v>1497</v>
      </c>
      <c r="B114" s="428" t="s">
        <v>200</v>
      </c>
      <c r="C114" s="428" t="s">
        <v>497</v>
      </c>
      <c r="D114" s="431" t="s">
        <v>1498</v>
      </c>
      <c r="E114" s="375" t="s">
        <v>1499</v>
      </c>
      <c r="F114" s="375" t="s">
        <v>1500</v>
      </c>
      <c r="K114" s="375" t="s">
        <v>1501</v>
      </c>
      <c r="L114" s="375" t="s">
        <v>1502</v>
      </c>
    </row>
    <row r="115" spans="1:12" ht="15" x14ac:dyDescent="0.25">
      <c r="A115" s="428" t="s">
        <v>1503</v>
      </c>
      <c r="B115" s="428" t="s">
        <v>1504</v>
      </c>
      <c r="C115" s="428" t="s">
        <v>497</v>
      </c>
      <c r="D115" s="431" t="s">
        <v>1505</v>
      </c>
      <c r="E115" s="375" t="s">
        <v>1506</v>
      </c>
      <c r="F115" s="375" t="s">
        <v>1507</v>
      </c>
      <c r="K115" s="375" t="s">
        <v>1508</v>
      </c>
      <c r="L115" s="375" t="s">
        <v>1509</v>
      </c>
    </row>
    <row r="116" spans="1:12" ht="15" x14ac:dyDescent="0.25">
      <c r="A116" s="428" t="s">
        <v>1510</v>
      </c>
      <c r="B116" s="428" t="s">
        <v>1511</v>
      </c>
      <c r="C116" s="428" t="s">
        <v>497</v>
      </c>
      <c r="D116" s="431" t="s">
        <v>1512</v>
      </c>
      <c r="E116" s="375" t="s">
        <v>1513</v>
      </c>
      <c r="F116" s="375" t="s">
        <v>1514</v>
      </c>
      <c r="K116" s="375" t="s">
        <v>1515</v>
      </c>
      <c r="L116" s="375" t="s">
        <v>1516</v>
      </c>
    </row>
    <row r="117" spans="1:12" ht="15" x14ac:dyDescent="0.25">
      <c r="A117" s="428" t="s">
        <v>1517</v>
      </c>
      <c r="B117" s="428" t="s">
        <v>551</v>
      </c>
      <c r="C117" s="428" t="s">
        <v>497</v>
      </c>
      <c r="D117" s="431" t="s">
        <v>1518</v>
      </c>
      <c r="E117" s="375" t="s">
        <v>1519</v>
      </c>
      <c r="F117" s="375" t="s">
        <v>1520</v>
      </c>
      <c r="K117" s="375" t="s">
        <v>1521</v>
      </c>
      <c r="L117" s="375" t="s">
        <v>1522</v>
      </c>
    </row>
    <row r="118" spans="1:12" ht="15" x14ac:dyDescent="0.25">
      <c r="A118" s="428" t="s">
        <v>1523</v>
      </c>
      <c r="B118" s="428" t="s">
        <v>1524</v>
      </c>
      <c r="C118" s="428" t="s">
        <v>497</v>
      </c>
      <c r="D118" s="431" t="s">
        <v>1525</v>
      </c>
      <c r="E118" s="375" t="s">
        <v>1526</v>
      </c>
      <c r="F118" s="375" t="s">
        <v>1527</v>
      </c>
      <c r="K118" s="375" t="s">
        <v>1528</v>
      </c>
      <c r="L118" s="375" t="s">
        <v>1529</v>
      </c>
    </row>
    <row r="119" spans="1:12" ht="15" x14ac:dyDescent="0.25">
      <c r="A119" s="428" t="s">
        <v>1530</v>
      </c>
      <c r="B119" s="428" t="s">
        <v>1531</v>
      </c>
      <c r="C119" s="428" t="s">
        <v>497</v>
      </c>
      <c r="D119" s="431" t="s">
        <v>1532</v>
      </c>
      <c r="E119" s="375" t="s">
        <v>1533</v>
      </c>
      <c r="F119" s="375" t="s">
        <v>1534</v>
      </c>
      <c r="K119" s="375" t="s">
        <v>1535</v>
      </c>
      <c r="L119" s="375" t="s">
        <v>1536</v>
      </c>
    </row>
    <row r="120" spans="1:12" ht="15" x14ac:dyDescent="0.25">
      <c r="A120" s="428" t="s">
        <v>1537</v>
      </c>
      <c r="B120" s="428" t="s">
        <v>1538</v>
      </c>
      <c r="C120" s="428" t="s">
        <v>497</v>
      </c>
      <c r="D120" s="431" t="s">
        <v>1539</v>
      </c>
      <c r="E120" s="375" t="s">
        <v>1540</v>
      </c>
      <c r="F120" s="375" t="s">
        <v>1541</v>
      </c>
      <c r="K120" s="375" t="s">
        <v>1542</v>
      </c>
      <c r="L120" s="375" t="s">
        <v>1543</v>
      </c>
    </row>
    <row r="121" spans="1:12" ht="15" x14ac:dyDescent="0.25">
      <c r="A121" s="428" t="s">
        <v>1544</v>
      </c>
      <c r="B121" s="428" t="s">
        <v>1545</v>
      </c>
      <c r="C121" s="428" t="s">
        <v>497</v>
      </c>
      <c r="D121" s="431" t="s">
        <v>1546</v>
      </c>
      <c r="E121" s="375" t="s">
        <v>1547</v>
      </c>
      <c r="F121" s="375" t="s">
        <v>1548</v>
      </c>
      <c r="K121" s="375" t="s">
        <v>1549</v>
      </c>
      <c r="L121" s="375" t="s">
        <v>1550</v>
      </c>
    </row>
    <row r="122" spans="1:12" ht="15" x14ac:dyDescent="0.2">
      <c r="A122" s="428" t="s">
        <v>1551</v>
      </c>
      <c r="B122" s="428" t="s">
        <v>1552</v>
      </c>
      <c r="C122" s="428" t="s">
        <v>497</v>
      </c>
      <c r="F122" s="375" t="s">
        <v>1553</v>
      </c>
      <c r="K122" s="375" t="s">
        <v>1554</v>
      </c>
      <c r="L122" s="375" t="s">
        <v>1555</v>
      </c>
    </row>
    <row r="123" spans="1:12" ht="15" x14ac:dyDescent="0.2">
      <c r="A123" s="428" t="s">
        <v>1556</v>
      </c>
      <c r="B123" s="428" t="s">
        <v>1557</v>
      </c>
      <c r="C123" s="428" t="s">
        <v>497</v>
      </c>
      <c r="D123" s="375" t="s">
        <v>1325</v>
      </c>
      <c r="E123" s="375" t="s">
        <v>1326</v>
      </c>
      <c r="F123" s="375" t="s">
        <v>1558</v>
      </c>
      <c r="K123" s="375" t="s">
        <v>1559</v>
      </c>
      <c r="L123" s="375" t="s">
        <v>1560</v>
      </c>
    </row>
    <row r="124" spans="1:12" ht="15" x14ac:dyDescent="0.2">
      <c r="A124" s="438" t="s">
        <v>1561</v>
      </c>
      <c r="B124" s="428" t="s">
        <v>1562</v>
      </c>
      <c r="C124" s="428" t="s">
        <v>497</v>
      </c>
      <c r="D124" s="375" t="s">
        <v>1563</v>
      </c>
      <c r="E124" s="375" t="s">
        <v>1564</v>
      </c>
      <c r="F124" s="375" t="s">
        <v>1565</v>
      </c>
      <c r="K124" s="375" t="s">
        <v>1566</v>
      </c>
      <c r="L124" s="375" t="s">
        <v>1567</v>
      </c>
    </row>
    <row r="125" spans="1:12" ht="15" x14ac:dyDescent="0.2">
      <c r="A125" s="428" t="s">
        <v>1568</v>
      </c>
      <c r="B125" s="428" t="s">
        <v>1569</v>
      </c>
      <c r="C125" s="428" t="s">
        <v>497</v>
      </c>
      <c r="D125" s="375" t="s">
        <v>1039</v>
      </c>
      <c r="E125" s="375" t="s">
        <v>1040</v>
      </c>
      <c r="F125" s="375" t="s">
        <v>1570</v>
      </c>
      <c r="K125" s="375" t="s">
        <v>1571</v>
      </c>
      <c r="L125" s="375" t="s">
        <v>1572</v>
      </c>
    </row>
    <row r="126" spans="1:12" ht="15" x14ac:dyDescent="0.2">
      <c r="A126" s="428" t="s">
        <v>1573</v>
      </c>
      <c r="B126" s="428" t="s">
        <v>1574</v>
      </c>
      <c r="C126" s="428" t="s">
        <v>497</v>
      </c>
      <c r="D126" s="375" t="s">
        <v>1196</v>
      </c>
      <c r="E126" s="375" t="s">
        <v>1197</v>
      </c>
      <c r="F126" s="375" t="s">
        <v>1575</v>
      </c>
      <c r="K126" s="375" t="s">
        <v>1576</v>
      </c>
      <c r="L126" s="375" t="s">
        <v>1577</v>
      </c>
    </row>
    <row r="127" spans="1:12" ht="15" x14ac:dyDescent="0.2">
      <c r="A127" s="428" t="s">
        <v>795</v>
      </c>
      <c r="B127" s="428" t="s">
        <v>1578</v>
      </c>
      <c r="C127" s="428" t="s">
        <v>497</v>
      </c>
      <c r="F127" s="375" t="s">
        <v>1579</v>
      </c>
      <c r="K127" s="375" t="s">
        <v>1580</v>
      </c>
      <c r="L127" s="375" t="s">
        <v>1581</v>
      </c>
    </row>
    <row r="128" spans="1:12" ht="15" x14ac:dyDescent="0.2">
      <c r="A128" s="428" t="s">
        <v>1582</v>
      </c>
      <c r="B128" s="428" t="s">
        <v>1583</v>
      </c>
      <c r="C128" s="428" t="s">
        <v>497</v>
      </c>
      <c r="F128" s="375" t="s">
        <v>1584</v>
      </c>
      <c r="K128" s="375" t="s">
        <v>1585</v>
      </c>
      <c r="L128" s="375" t="s">
        <v>1586</v>
      </c>
    </row>
    <row r="129" spans="1:12" ht="15" x14ac:dyDescent="0.2">
      <c r="A129" s="428" t="s">
        <v>1587</v>
      </c>
      <c r="B129" s="428" t="s">
        <v>1588</v>
      </c>
      <c r="C129" s="428" t="s">
        <v>497</v>
      </c>
      <c r="F129" s="375" t="s">
        <v>1589</v>
      </c>
      <c r="K129" s="375" t="s">
        <v>1590</v>
      </c>
      <c r="L129" s="375" t="s">
        <v>1591</v>
      </c>
    </row>
    <row r="130" spans="1:12" ht="15" x14ac:dyDescent="0.2">
      <c r="A130" s="428" t="s">
        <v>1592</v>
      </c>
      <c r="B130" s="428" t="s">
        <v>1593</v>
      </c>
      <c r="C130" s="428" t="s">
        <v>497</v>
      </c>
      <c r="F130" s="375" t="s">
        <v>1594</v>
      </c>
      <c r="K130" s="375" t="s">
        <v>1595</v>
      </c>
      <c r="L130" s="375" t="s">
        <v>1596</v>
      </c>
    </row>
    <row r="131" spans="1:12" ht="15" x14ac:dyDescent="0.2">
      <c r="A131" s="428" t="s">
        <v>1597</v>
      </c>
      <c r="B131" s="428" t="s">
        <v>1598</v>
      </c>
      <c r="C131" s="428" t="s">
        <v>497</v>
      </c>
      <c r="F131" s="375" t="s">
        <v>1599</v>
      </c>
      <c r="K131" s="375" t="s">
        <v>1600</v>
      </c>
      <c r="L131" s="375" t="s">
        <v>1601</v>
      </c>
    </row>
    <row r="132" spans="1:12" ht="15" x14ac:dyDescent="0.2">
      <c r="A132" s="428" t="s">
        <v>1602</v>
      </c>
      <c r="B132" s="428" t="s">
        <v>1603</v>
      </c>
      <c r="C132" s="428" t="s">
        <v>497</v>
      </c>
      <c r="F132" s="375" t="s">
        <v>1604</v>
      </c>
      <c r="K132" s="375" t="s">
        <v>1605</v>
      </c>
      <c r="L132" s="375" t="s">
        <v>1606</v>
      </c>
    </row>
    <row r="133" spans="1:12" ht="15" x14ac:dyDescent="0.2">
      <c r="A133" s="428" t="s">
        <v>1607</v>
      </c>
      <c r="B133" s="428" t="s">
        <v>1608</v>
      </c>
      <c r="C133" s="428" t="s">
        <v>497</v>
      </c>
      <c r="F133" s="375" t="s">
        <v>1609</v>
      </c>
      <c r="K133" s="375" t="s">
        <v>1610</v>
      </c>
      <c r="L133" s="375" t="s">
        <v>1611</v>
      </c>
    </row>
    <row r="134" spans="1:12" ht="15" x14ac:dyDescent="0.2">
      <c r="A134" s="428" t="s">
        <v>1612</v>
      </c>
      <c r="B134" s="428" t="s">
        <v>1613</v>
      </c>
      <c r="C134" s="428" t="s">
        <v>497</v>
      </c>
      <c r="F134" s="375" t="s">
        <v>1614</v>
      </c>
      <c r="K134" s="375" t="s">
        <v>1615</v>
      </c>
      <c r="L134" s="375" t="s">
        <v>1616</v>
      </c>
    </row>
    <row r="135" spans="1:12" ht="15" x14ac:dyDescent="0.2">
      <c r="A135" s="428" t="s">
        <v>1617</v>
      </c>
      <c r="B135" s="428" t="s">
        <v>1618</v>
      </c>
      <c r="C135" s="428" t="s">
        <v>497</v>
      </c>
      <c r="F135" s="375" t="s">
        <v>1619</v>
      </c>
      <c r="K135" s="375" t="s">
        <v>1620</v>
      </c>
      <c r="L135" s="375" t="s">
        <v>1621</v>
      </c>
    </row>
    <row r="136" spans="1:12" ht="15" x14ac:dyDescent="0.2">
      <c r="A136" s="428" t="s">
        <v>859</v>
      </c>
      <c r="B136" s="428" t="s">
        <v>1622</v>
      </c>
      <c r="C136" s="428" t="s">
        <v>497</v>
      </c>
      <c r="F136" s="375" t="s">
        <v>1623</v>
      </c>
      <c r="K136" s="375" t="s">
        <v>1624</v>
      </c>
      <c r="L136" s="375" t="s">
        <v>1625</v>
      </c>
    </row>
    <row r="137" spans="1:12" ht="15" x14ac:dyDescent="0.2">
      <c r="A137" s="428" t="s">
        <v>1626</v>
      </c>
      <c r="B137" s="428" t="s">
        <v>1627</v>
      </c>
      <c r="C137" s="428" t="s">
        <v>497</v>
      </c>
      <c r="F137" s="375" t="s">
        <v>1628</v>
      </c>
      <c r="K137" s="375" t="s">
        <v>1629</v>
      </c>
      <c r="L137" s="375" t="s">
        <v>1630</v>
      </c>
    </row>
    <row r="138" spans="1:12" ht="15" x14ac:dyDescent="0.2">
      <c r="A138" s="428" t="s">
        <v>1631</v>
      </c>
      <c r="B138" s="428" t="s">
        <v>1632</v>
      </c>
      <c r="C138" s="428" t="s">
        <v>497</v>
      </c>
      <c r="F138" s="375" t="s">
        <v>1633</v>
      </c>
      <c r="K138" s="375" t="s">
        <v>1634</v>
      </c>
      <c r="L138" s="375" t="s">
        <v>1635</v>
      </c>
    </row>
    <row r="139" spans="1:12" ht="15" x14ac:dyDescent="0.2">
      <c r="A139" s="428" t="s">
        <v>1636</v>
      </c>
      <c r="B139" s="428" t="s">
        <v>1637</v>
      </c>
      <c r="C139" s="428" t="s">
        <v>497</v>
      </c>
      <c r="F139" s="375" t="s">
        <v>1638</v>
      </c>
      <c r="K139" s="375" t="s">
        <v>1639</v>
      </c>
      <c r="L139" s="375" t="s">
        <v>1640</v>
      </c>
    </row>
    <row r="140" spans="1:12" ht="15" x14ac:dyDescent="0.2">
      <c r="A140" s="428" t="s">
        <v>1641</v>
      </c>
      <c r="B140" s="428" t="s">
        <v>1642</v>
      </c>
      <c r="C140" s="428" t="s">
        <v>497</v>
      </c>
      <c r="F140" s="375" t="s">
        <v>1643</v>
      </c>
      <c r="K140" s="375" t="s">
        <v>1644</v>
      </c>
      <c r="L140" s="375" t="s">
        <v>1645</v>
      </c>
    </row>
    <row r="141" spans="1:12" ht="15" x14ac:dyDescent="0.2">
      <c r="A141" s="428" t="s">
        <v>1646</v>
      </c>
      <c r="B141" s="428" t="s">
        <v>1647</v>
      </c>
      <c r="C141" s="428" t="s">
        <v>497</v>
      </c>
      <c r="F141" s="375" t="s">
        <v>1648</v>
      </c>
      <c r="K141" s="375" t="s">
        <v>1649</v>
      </c>
      <c r="L141" s="375" t="s">
        <v>1650</v>
      </c>
    </row>
    <row r="142" spans="1:12" ht="15" x14ac:dyDescent="0.2">
      <c r="A142" s="428" t="s">
        <v>880</v>
      </c>
      <c r="B142" s="428" t="s">
        <v>1651</v>
      </c>
      <c r="C142" s="428" t="s">
        <v>497</v>
      </c>
      <c r="F142" s="375" t="s">
        <v>1652</v>
      </c>
      <c r="K142" s="375" t="s">
        <v>1653</v>
      </c>
      <c r="L142" s="375" t="s">
        <v>1654</v>
      </c>
    </row>
    <row r="143" spans="1:12" ht="15" x14ac:dyDescent="0.2">
      <c r="A143" s="428" t="s">
        <v>1655</v>
      </c>
      <c r="B143" s="428" t="s">
        <v>1656</v>
      </c>
      <c r="C143" s="428" t="s">
        <v>497</v>
      </c>
      <c r="F143" s="375" t="s">
        <v>1657</v>
      </c>
      <c r="K143" s="375" t="s">
        <v>1658</v>
      </c>
      <c r="L143" s="375" t="s">
        <v>1659</v>
      </c>
    </row>
    <row r="144" spans="1:12" ht="15" x14ac:dyDescent="0.2">
      <c r="A144" s="428" t="s">
        <v>1660</v>
      </c>
      <c r="B144" s="428" t="s">
        <v>636</v>
      </c>
      <c r="C144" s="428" t="s">
        <v>497</v>
      </c>
      <c r="F144" s="375" t="s">
        <v>1661</v>
      </c>
      <c r="K144" s="375" t="s">
        <v>1662</v>
      </c>
      <c r="L144" s="375" t="s">
        <v>1663</v>
      </c>
    </row>
    <row r="145" spans="1:12" ht="15" x14ac:dyDescent="0.2">
      <c r="A145" s="428" t="s">
        <v>1664</v>
      </c>
      <c r="B145" s="428" t="s">
        <v>1665</v>
      </c>
      <c r="C145" s="428" t="s">
        <v>497</v>
      </c>
      <c r="F145" s="375" t="s">
        <v>1666</v>
      </c>
      <c r="K145" s="375" t="s">
        <v>1667</v>
      </c>
      <c r="L145" s="375" t="s">
        <v>1668</v>
      </c>
    </row>
    <row r="146" spans="1:12" ht="15" x14ac:dyDescent="0.2">
      <c r="A146" s="428" t="s">
        <v>1669</v>
      </c>
      <c r="B146" s="428" t="s">
        <v>1670</v>
      </c>
      <c r="C146" s="428" t="s">
        <v>497</v>
      </c>
      <c r="F146" s="375" t="s">
        <v>1671</v>
      </c>
      <c r="K146" s="375" t="s">
        <v>1672</v>
      </c>
      <c r="L146" s="375" t="s">
        <v>1673</v>
      </c>
    </row>
    <row r="147" spans="1:12" ht="15" x14ac:dyDescent="0.2">
      <c r="A147" s="428" t="s">
        <v>1674</v>
      </c>
      <c r="B147" s="428" t="s">
        <v>653</v>
      </c>
      <c r="C147" s="428" t="s">
        <v>497</v>
      </c>
      <c r="F147" s="375" t="s">
        <v>1297</v>
      </c>
      <c r="K147" s="375" t="s">
        <v>1675</v>
      </c>
      <c r="L147" s="375" t="s">
        <v>1676</v>
      </c>
    </row>
    <row r="148" spans="1:12" ht="15" x14ac:dyDescent="0.2">
      <c r="A148" s="428" t="s">
        <v>1677</v>
      </c>
      <c r="B148" s="428" t="s">
        <v>512</v>
      </c>
      <c r="C148" s="428" t="s">
        <v>497</v>
      </c>
      <c r="F148" s="375" t="s">
        <v>1678</v>
      </c>
      <c r="K148" s="375" t="s">
        <v>1679</v>
      </c>
      <c r="L148" s="375" t="s">
        <v>1680</v>
      </c>
    </row>
    <row r="149" spans="1:12" ht="15" x14ac:dyDescent="0.2">
      <c r="A149" s="428" t="s">
        <v>1681</v>
      </c>
      <c r="B149" s="428" t="s">
        <v>1682</v>
      </c>
      <c r="C149" s="428" t="s">
        <v>497</v>
      </c>
      <c r="F149" s="375" t="s">
        <v>1683</v>
      </c>
      <c r="K149" s="375" t="s">
        <v>1684</v>
      </c>
      <c r="L149" s="375" t="s">
        <v>1685</v>
      </c>
    </row>
    <row r="150" spans="1:12" ht="15" x14ac:dyDescent="0.2">
      <c r="A150" s="428" t="s">
        <v>818</v>
      </c>
      <c r="B150" s="428" t="s">
        <v>1686</v>
      </c>
      <c r="C150" s="428" t="s">
        <v>497</v>
      </c>
      <c r="F150" s="375" t="s">
        <v>1687</v>
      </c>
      <c r="K150" s="404" t="s">
        <v>1688</v>
      </c>
      <c r="L150" s="404" t="s">
        <v>1689</v>
      </c>
    </row>
    <row r="151" spans="1:12" ht="15" x14ac:dyDescent="0.2">
      <c r="A151" s="428" t="s">
        <v>595</v>
      </c>
      <c r="B151" s="428" t="s">
        <v>1690</v>
      </c>
      <c r="C151" s="428" t="s">
        <v>497</v>
      </c>
      <c r="F151" s="375" t="s">
        <v>1691</v>
      </c>
      <c r="K151" s="375" t="s">
        <v>1692</v>
      </c>
      <c r="L151" s="375" t="s">
        <v>1693</v>
      </c>
    </row>
    <row r="152" spans="1:12" ht="15" x14ac:dyDescent="0.2">
      <c r="A152" s="428" t="s">
        <v>848</v>
      </c>
      <c r="B152" s="428" t="s">
        <v>1694</v>
      </c>
      <c r="C152" s="428" t="s">
        <v>497</v>
      </c>
      <c r="F152" s="375" t="s">
        <v>1695</v>
      </c>
      <c r="K152" s="375" t="s">
        <v>1696</v>
      </c>
      <c r="L152" s="375" t="s">
        <v>1697</v>
      </c>
    </row>
    <row r="153" spans="1:12" ht="15" x14ac:dyDescent="0.2">
      <c r="A153" s="428" t="s">
        <v>828</v>
      </c>
      <c r="B153" s="428" t="s">
        <v>1698</v>
      </c>
      <c r="C153" s="428" t="s">
        <v>497</v>
      </c>
      <c r="F153" s="375" t="s">
        <v>1699</v>
      </c>
      <c r="K153" s="375" t="s">
        <v>1700</v>
      </c>
      <c r="L153" s="375" t="s">
        <v>1701</v>
      </c>
    </row>
    <row r="154" spans="1:12" ht="15" x14ac:dyDescent="0.2">
      <c r="A154" s="428" t="s">
        <v>870</v>
      </c>
      <c r="B154" s="428" t="s">
        <v>1702</v>
      </c>
      <c r="C154" s="428" t="s">
        <v>497</v>
      </c>
      <c r="F154" s="375" t="s">
        <v>1703</v>
      </c>
      <c r="K154" s="375" t="s">
        <v>1704</v>
      </c>
      <c r="L154" s="375" t="s">
        <v>1705</v>
      </c>
    </row>
    <row r="155" spans="1:12" ht="15" x14ac:dyDescent="0.2">
      <c r="A155" s="428" t="s">
        <v>807</v>
      </c>
      <c r="B155" s="428" t="s">
        <v>1706</v>
      </c>
      <c r="C155" s="428" t="s">
        <v>497</v>
      </c>
      <c r="F155" s="375" t="s">
        <v>1707</v>
      </c>
      <c r="K155" s="375" t="s">
        <v>1708</v>
      </c>
      <c r="L155" s="375" t="s">
        <v>1709</v>
      </c>
    </row>
    <row r="156" spans="1:12" ht="15" x14ac:dyDescent="0.2">
      <c r="A156" s="428" t="s">
        <v>1710</v>
      </c>
      <c r="B156" s="428" t="s">
        <v>1711</v>
      </c>
      <c r="C156" s="428" t="s">
        <v>497</v>
      </c>
      <c r="F156" s="375" t="s">
        <v>1712</v>
      </c>
      <c r="K156" s="375" t="s">
        <v>1713</v>
      </c>
      <c r="L156" s="375" t="s">
        <v>1714</v>
      </c>
    </row>
    <row r="157" spans="1:12" ht="15" x14ac:dyDescent="0.2">
      <c r="A157" s="428" t="s">
        <v>1715</v>
      </c>
      <c r="B157" s="428" t="s">
        <v>1716</v>
      </c>
      <c r="C157" s="428" t="s">
        <v>497</v>
      </c>
      <c r="F157" s="375" t="s">
        <v>1717</v>
      </c>
      <c r="K157" s="375" t="s">
        <v>1718</v>
      </c>
      <c r="L157" s="375" t="s">
        <v>1719</v>
      </c>
    </row>
    <row r="158" spans="1:12" ht="15" x14ac:dyDescent="0.2">
      <c r="A158" s="428" t="s">
        <v>1720</v>
      </c>
      <c r="B158" s="428" t="s">
        <v>1721</v>
      </c>
      <c r="C158" s="428" t="s">
        <v>497</v>
      </c>
      <c r="F158" s="375" t="s">
        <v>1722</v>
      </c>
      <c r="K158" s="375" t="s">
        <v>1723</v>
      </c>
      <c r="L158" s="375" t="s">
        <v>1724</v>
      </c>
    </row>
    <row r="159" spans="1:12" ht="15" x14ac:dyDescent="0.2">
      <c r="A159" s="428" t="s">
        <v>1725</v>
      </c>
      <c r="B159" s="428" t="s">
        <v>1726</v>
      </c>
      <c r="C159" s="428" t="s">
        <v>497</v>
      </c>
      <c r="F159" s="375" t="s">
        <v>1727</v>
      </c>
      <c r="K159" s="375" t="s">
        <v>1728</v>
      </c>
      <c r="L159" s="375" t="s">
        <v>1729</v>
      </c>
    </row>
    <row r="160" spans="1:12" ht="15" x14ac:dyDescent="0.2">
      <c r="A160" s="428" t="s">
        <v>630</v>
      </c>
      <c r="B160" s="428" t="s">
        <v>1730</v>
      </c>
      <c r="C160" s="428" t="s">
        <v>497</v>
      </c>
      <c r="F160" s="375" t="s">
        <v>1731</v>
      </c>
      <c r="K160" s="375" t="s">
        <v>1732</v>
      </c>
      <c r="L160" s="375" t="s">
        <v>1733</v>
      </c>
    </row>
    <row r="161" spans="1:12" ht="15" x14ac:dyDescent="0.2">
      <c r="A161" s="428" t="s">
        <v>1734</v>
      </c>
      <c r="B161" s="428" t="s">
        <v>1735</v>
      </c>
      <c r="C161" s="428" t="s">
        <v>497</v>
      </c>
      <c r="F161" s="375" t="s">
        <v>1736</v>
      </c>
      <c r="K161" s="375" t="s">
        <v>1737</v>
      </c>
      <c r="L161" s="375" t="s">
        <v>1738</v>
      </c>
    </row>
    <row r="162" spans="1:12" ht="15" x14ac:dyDescent="0.2">
      <c r="A162" s="428" t="s">
        <v>889</v>
      </c>
      <c r="B162" s="428" t="s">
        <v>671</v>
      </c>
      <c r="C162" s="428" t="s">
        <v>497</v>
      </c>
      <c r="F162" s="375" t="s">
        <v>1739</v>
      </c>
      <c r="K162" s="375" t="s">
        <v>1740</v>
      </c>
      <c r="L162" s="375" t="s">
        <v>1741</v>
      </c>
    </row>
    <row r="163" spans="1:12" ht="15" x14ac:dyDescent="0.2">
      <c r="A163" s="428" t="s">
        <v>1742</v>
      </c>
      <c r="B163" s="428" t="s">
        <v>1743</v>
      </c>
      <c r="C163" s="428" t="s">
        <v>497</v>
      </c>
      <c r="F163" s="375" t="s">
        <v>1744</v>
      </c>
      <c r="K163" s="375" t="s">
        <v>1745</v>
      </c>
      <c r="L163" s="375" t="s">
        <v>1746</v>
      </c>
    </row>
    <row r="164" spans="1:12" ht="15" x14ac:dyDescent="0.2">
      <c r="A164" s="428" t="s">
        <v>1747</v>
      </c>
      <c r="B164" s="428" t="s">
        <v>1748</v>
      </c>
      <c r="C164" s="428" t="s">
        <v>497</v>
      </c>
      <c r="F164" s="375" t="s">
        <v>1749</v>
      </c>
      <c r="K164" s="375" t="s">
        <v>1750</v>
      </c>
      <c r="L164" s="375" t="s">
        <v>1751</v>
      </c>
    </row>
    <row r="165" spans="1:12" ht="15" x14ac:dyDescent="0.2">
      <c r="A165" s="428" t="s">
        <v>911</v>
      </c>
      <c r="B165" s="428" t="s">
        <v>1752</v>
      </c>
      <c r="C165" s="428" t="s">
        <v>497</v>
      </c>
      <c r="F165" s="375" t="s">
        <v>1753</v>
      </c>
      <c r="K165" s="375" t="s">
        <v>208</v>
      </c>
      <c r="L165" s="375" t="s">
        <v>1754</v>
      </c>
    </row>
    <row r="166" spans="1:12" ht="15" x14ac:dyDescent="0.2">
      <c r="A166" s="428" t="s">
        <v>614</v>
      </c>
      <c r="B166" s="428" t="s">
        <v>1755</v>
      </c>
      <c r="C166" s="428" t="s">
        <v>497</v>
      </c>
      <c r="F166" s="375" t="s">
        <v>1756</v>
      </c>
      <c r="K166" s="375" t="s">
        <v>1757</v>
      </c>
      <c r="L166" s="375" t="s">
        <v>1758</v>
      </c>
    </row>
    <row r="167" spans="1:12" ht="15" x14ac:dyDescent="0.2">
      <c r="A167" s="428" t="s">
        <v>1759</v>
      </c>
      <c r="B167" s="428" t="s">
        <v>1760</v>
      </c>
      <c r="C167" s="428" t="s">
        <v>497</v>
      </c>
      <c r="F167" s="375" t="s">
        <v>1761</v>
      </c>
      <c r="K167" s="375" t="s">
        <v>1762</v>
      </c>
      <c r="L167" s="375" t="s">
        <v>1763</v>
      </c>
    </row>
    <row r="168" spans="1:12" ht="15" x14ac:dyDescent="0.2">
      <c r="A168" s="428" t="s">
        <v>1764</v>
      </c>
      <c r="B168" s="428" t="s">
        <v>1765</v>
      </c>
      <c r="C168" s="428" t="s">
        <v>497</v>
      </c>
      <c r="F168" s="375" t="s">
        <v>641</v>
      </c>
      <c r="K168" s="375" t="s">
        <v>1766</v>
      </c>
      <c r="L168" s="375" t="s">
        <v>1767</v>
      </c>
    </row>
    <row r="169" spans="1:12" ht="15" x14ac:dyDescent="0.2">
      <c r="A169" s="428" t="s">
        <v>1768</v>
      </c>
      <c r="B169" s="428" t="s">
        <v>1769</v>
      </c>
      <c r="C169" s="428" t="s">
        <v>497</v>
      </c>
      <c r="F169" s="375" t="s">
        <v>1770</v>
      </c>
      <c r="K169" s="404" t="s">
        <v>1771</v>
      </c>
      <c r="L169" s="404" t="s">
        <v>1772</v>
      </c>
    </row>
    <row r="170" spans="1:12" ht="15" x14ac:dyDescent="0.2">
      <c r="A170" s="428" t="s">
        <v>1773</v>
      </c>
      <c r="B170" s="428" t="s">
        <v>1774</v>
      </c>
      <c r="C170" s="428" t="s">
        <v>497</v>
      </c>
      <c r="F170" s="375" t="s">
        <v>1775</v>
      </c>
      <c r="K170" s="375" t="s">
        <v>1776</v>
      </c>
      <c r="L170" s="375" t="s">
        <v>1777</v>
      </c>
    </row>
    <row r="171" spans="1:12" ht="15" x14ac:dyDescent="0.2">
      <c r="A171" s="428" t="s">
        <v>1778</v>
      </c>
      <c r="B171" s="428" t="s">
        <v>1779</v>
      </c>
      <c r="C171" s="428" t="s">
        <v>497</v>
      </c>
      <c r="F171" s="375" t="s">
        <v>1780</v>
      </c>
      <c r="K171" s="375" t="s">
        <v>1781</v>
      </c>
      <c r="L171" s="375" t="s">
        <v>1782</v>
      </c>
    </row>
    <row r="172" spans="1:12" ht="15" x14ac:dyDescent="0.2">
      <c r="A172" s="428" t="s">
        <v>1783</v>
      </c>
      <c r="B172" s="428" t="s">
        <v>1784</v>
      </c>
      <c r="C172" s="428" t="s">
        <v>497</v>
      </c>
      <c r="F172" s="375" t="s">
        <v>1785</v>
      </c>
      <c r="K172" s="375" t="s">
        <v>1786</v>
      </c>
      <c r="L172" s="375" t="s">
        <v>1787</v>
      </c>
    </row>
    <row r="173" spans="1:12" ht="15" x14ac:dyDescent="0.2">
      <c r="A173" s="428" t="s">
        <v>1788</v>
      </c>
      <c r="B173" s="428" t="s">
        <v>1789</v>
      </c>
      <c r="C173" s="428" t="s">
        <v>497</v>
      </c>
      <c r="F173" s="375" t="s">
        <v>1790</v>
      </c>
      <c r="K173" s="375" t="s">
        <v>1791</v>
      </c>
      <c r="L173" s="375" t="s">
        <v>1792</v>
      </c>
    </row>
    <row r="174" spans="1:12" ht="15" x14ac:dyDescent="0.2">
      <c r="A174" s="428" t="s">
        <v>1793</v>
      </c>
      <c r="B174" s="428" t="s">
        <v>1794</v>
      </c>
      <c r="C174" s="428" t="s">
        <v>497</v>
      </c>
      <c r="F174" s="375" t="s">
        <v>1795</v>
      </c>
      <c r="K174" s="375" t="s">
        <v>1796</v>
      </c>
      <c r="L174" s="375" t="s">
        <v>1797</v>
      </c>
    </row>
    <row r="175" spans="1:12" ht="15" x14ac:dyDescent="0.2">
      <c r="A175" s="428" t="s">
        <v>1798</v>
      </c>
      <c r="B175" s="428" t="s">
        <v>1799</v>
      </c>
      <c r="C175" s="428" t="s">
        <v>497</v>
      </c>
      <c r="F175" s="375" t="s">
        <v>1800</v>
      </c>
      <c r="K175" s="375" t="s">
        <v>1801</v>
      </c>
      <c r="L175" s="375" t="s">
        <v>1802</v>
      </c>
    </row>
    <row r="176" spans="1:12" ht="15" x14ac:dyDescent="0.2">
      <c r="A176" s="428" t="s">
        <v>665</v>
      </c>
      <c r="B176" s="428" t="s">
        <v>1803</v>
      </c>
      <c r="C176" s="428" t="s">
        <v>497</v>
      </c>
      <c r="F176" s="375" t="s">
        <v>1804</v>
      </c>
      <c r="K176" s="375" t="s">
        <v>1805</v>
      </c>
      <c r="L176" s="375" t="s">
        <v>1806</v>
      </c>
    </row>
    <row r="177" spans="1:12" ht="15" x14ac:dyDescent="0.2">
      <c r="A177" s="428" t="s">
        <v>1807</v>
      </c>
      <c r="B177" s="428" t="s">
        <v>1808</v>
      </c>
      <c r="C177" s="428" t="s">
        <v>497</v>
      </c>
      <c r="F177" s="375" t="s">
        <v>1809</v>
      </c>
      <c r="K177" s="375" t="s">
        <v>1810</v>
      </c>
      <c r="L177" s="375" t="s">
        <v>1811</v>
      </c>
    </row>
    <row r="178" spans="1:12" ht="15" x14ac:dyDescent="0.2">
      <c r="A178" s="428" t="s">
        <v>1812</v>
      </c>
      <c r="B178" s="428" t="s">
        <v>1813</v>
      </c>
      <c r="C178" s="428" t="s">
        <v>497</v>
      </c>
      <c r="F178" s="375" t="s">
        <v>1814</v>
      </c>
      <c r="K178" s="375" t="s">
        <v>1815</v>
      </c>
      <c r="L178" s="375" t="s">
        <v>1816</v>
      </c>
    </row>
    <row r="179" spans="1:12" ht="15" x14ac:dyDescent="0.2">
      <c r="A179" s="428" t="s">
        <v>1817</v>
      </c>
      <c r="B179" s="428" t="s">
        <v>531</v>
      </c>
      <c r="C179" s="428" t="s">
        <v>497</v>
      </c>
      <c r="F179" s="375" t="s">
        <v>1818</v>
      </c>
      <c r="K179" s="375" t="s">
        <v>1819</v>
      </c>
      <c r="L179" s="375" t="s">
        <v>1820</v>
      </c>
    </row>
    <row r="180" spans="1:12" ht="15" x14ac:dyDescent="0.2">
      <c r="A180" s="428" t="s">
        <v>1821</v>
      </c>
      <c r="B180" s="428" t="s">
        <v>1822</v>
      </c>
      <c r="C180" s="428" t="s">
        <v>497</v>
      </c>
      <c r="F180" s="375" t="s">
        <v>1823</v>
      </c>
      <c r="K180" s="375" t="s">
        <v>1824</v>
      </c>
      <c r="L180" s="375" t="s">
        <v>1825</v>
      </c>
    </row>
    <row r="181" spans="1:12" ht="15" x14ac:dyDescent="0.2">
      <c r="A181" s="428" t="s">
        <v>1826</v>
      </c>
      <c r="B181" s="428" t="s">
        <v>1827</v>
      </c>
      <c r="C181" s="428" t="s">
        <v>497</v>
      </c>
      <c r="F181" s="375" t="s">
        <v>1744</v>
      </c>
      <c r="K181" s="375" t="s">
        <v>1828</v>
      </c>
      <c r="L181" s="375" t="s">
        <v>1829</v>
      </c>
    </row>
    <row r="182" spans="1:12" ht="15" x14ac:dyDescent="0.2">
      <c r="A182" s="428" t="s">
        <v>1830</v>
      </c>
      <c r="B182" s="428" t="s">
        <v>1831</v>
      </c>
      <c r="C182" s="428" t="s">
        <v>497</v>
      </c>
      <c r="F182" s="375" t="s">
        <v>1832</v>
      </c>
    </row>
    <row r="183" spans="1:12" ht="15" x14ac:dyDescent="0.2">
      <c r="A183" s="428" t="s">
        <v>1833</v>
      </c>
      <c r="B183" s="428" t="s">
        <v>1834</v>
      </c>
      <c r="C183" s="428" t="s">
        <v>497</v>
      </c>
      <c r="F183" s="375" t="s">
        <v>1835</v>
      </c>
    </row>
    <row r="184" spans="1:12" ht="15" x14ac:dyDescent="0.2">
      <c r="A184" s="428" t="s">
        <v>697</v>
      </c>
      <c r="B184" s="428" t="s">
        <v>1836</v>
      </c>
      <c r="C184" s="428" t="s">
        <v>497</v>
      </c>
      <c r="F184" s="375" t="s">
        <v>1837</v>
      </c>
    </row>
    <row r="185" spans="1:12" ht="15" x14ac:dyDescent="0.2">
      <c r="A185" s="428" t="s">
        <v>1838</v>
      </c>
      <c r="B185" s="428" t="s">
        <v>1839</v>
      </c>
      <c r="C185" s="428" t="s">
        <v>497</v>
      </c>
      <c r="F185" s="375" t="s">
        <v>1840</v>
      </c>
    </row>
    <row r="186" spans="1:12" ht="15" x14ac:dyDescent="0.2">
      <c r="A186" s="428" t="s">
        <v>1841</v>
      </c>
      <c r="B186" s="428" t="s">
        <v>1842</v>
      </c>
      <c r="C186" s="428" t="s">
        <v>497</v>
      </c>
      <c r="F186" s="375" t="s">
        <v>1843</v>
      </c>
    </row>
    <row r="187" spans="1:12" ht="15" x14ac:dyDescent="0.2">
      <c r="A187" s="428" t="s">
        <v>1844</v>
      </c>
      <c r="B187" s="428" t="s">
        <v>1845</v>
      </c>
      <c r="C187" s="428" t="s">
        <v>497</v>
      </c>
      <c r="F187" s="375" t="s">
        <v>1534</v>
      </c>
    </row>
    <row r="188" spans="1:12" ht="15" x14ac:dyDescent="0.2">
      <c r="A188" s="428" t="s">
        <v>1846</v>
      </c>
      <c r="B188" s="428" t="s">
        <v>1847</v>
      </c>
      <c r="C188" s="428" t="s">
        <v>497</v>
      </c>
      <c r="F188" s="375" t="s">
        <v>1848</v>
      </c>
    </row>
    <row r="189" spans="1:12" ht="15" x14ac:dyDescent="0.2">
      <c r="A189" s="428" t="s">
        <v>1849</v>
      </c>
      <c r="B189" s="428" t="s">
        <v>688</v>
      </c>
      <c r="C189" s="428" t="s">
        <v>497</v>
      </c>
      <c r="F189" s="375" t="s">
        <v>1363</v>
      </c>
    </row>
    <row r="190" spans="1:12" ht="15" x14ac:dyDescent="0.2">
      <c r="A190" s="428" t="s">
        <v>1850</v>
      </c>
      <c r="B190" s="428" t="s">
        <v>1851</v>
      </c>
      <c r="C190" s="428" t="s">
        <v>497</v>
      </c>
      <c r="F190" s="375" t="s">
        <v>1852</v>
      </c>
    </row>
    <row r="191" spans="1:12" ht="15" x14ac:dyDescent="0.2">
      <c r="A191" s="428" t="s">
        <v>1853</v>
      </c>
      <c r="B191" s="428" t="s">
        <v>1854</v>
      </c>
      <c r="C191" s="428" t="s">
        <v>497</v>
      </c>
      <c r="F191" s="375" t="s">
        <v>1855</v>
      </c>
    </row>
    <row r="192" spans="1:12" ht="15" x14ac:dyDescent="0.2">
      <c r="A192" s="428" t="s">
        <v>1856</v>
      </c>
      <c r="B192" s="428" t="s">
        <v>1857</v>
      </c>
      <c r="C192" s="428" t="s">
        <v>497</v>
      </c>
      <c r="F192" s="375" t="s">
        <v>1858</v>
      </c>
    </row>
    <row r="193" spans="1:6" ht="15" x14ac:dyDescent="0.2">
      <c r="A193" s="428" t="s">
        <v>1859</v>
      </c>
      <c r="B193" s="428" t="s">
        <v>704</v>
      </c>
      <c r="C193" s="428" t="s">
        <v>497</v>
      </c>
      <c r="F193" s="375" t="s">
        <v>1363</v>
      </c>
    </row>
    <row r="194" spans="1:6" ht="15" x14ac:dyDescent="0.2">
      <c r="A194" s="428" t="s">
        <v>1860</v>
      </c>
      <c r="B194" s="428" t="s">
        <v>721</v>
      </c>
      <c r="C194" s="428" t="s">
        <v>497</v>
      </c>
      <c r="F194" s="375" t="s">
        <v>1861</v>
      </c>
    </row>
    <row r="195" spans="1:6" ht="15" x14ac:dyDescent="0.2">
      <c r="A195" s="428" t="s">
        <v>1862</v>
      </c>
      <c r="B195" s="428" t="s">
        <v>1863</v>
      </c>
      <c r="C195" s="428" t="s">
        <v>497</v>
      </c>
      <c r="F195" s="375" t="s">
        <v>1864</v>
      </c>
    </row>
    <row r="196" spans="1:6" ht="15" x14ac:dyDescent="0.2">
      <c r="A196" s="428" t="s">
        <v>1865</v>
      </c>
      <c r="B196" s="428" t="s">
        <v>1866</v>
      </c>
      <c r="C196" s="428" t="s">
        <v>497</v>
      </c>
      <c r="F196" s="375" t="s">
        <v>1867</v>
      </c>
    </row>
    <row r="197" spans="1:6" ht="15" x14ac:dyDescent="0.2">
      <c r="A197" s="428" t="s">
        <v>1868</v>
      </c>
      <c r="B197" s="428" t="s">
        <v>1869</v>
      </c>
      <c r="C197" s="428" t="s">
        <v>497</v>
      </c>
      <c r="F197" s="375" t="s">
        <v>1870</v>
      </c>
    </row>
    <row r="198" spans="1:6" ht="15" x14ac:dyDescent="0.2">
      <c r="A198" s="428" t="s">
        <v>1871</v>
      </c>
      <c r="B198" s="428" t="s">
        <v>1872</v>
      </c>
      <c r="C198" s="428" t="s">
        <v>497</v>
      </c>
      <c r="F198" s="375" t="s">
        <v>1873</v>
      </c>
    </row>
    <row r="199" spans="1:6" ht="15" x14ac:dyDescent="0.2">
      <c r="A199" s="428" t="s">
        <v>1874</v>
      </c>
      <c r="B199" s="428" t="s">
        <v>1875</v>
      </c>
      <c r="C199" s="428" t="s">
        <v>497</v>
      </c>
      <c r="F199" s="375" t="s">
        <v>1876</v>
      </c>
    </row>
    <row r="200" spans="1:6" ht="15" x14ac:dyDescent="0.2">
      <c r="A200" s="428" t="s">
        <v>1877</v>
      </c>
      <c r="B200" s="428" t="s">
        <v>1878</v>
      </c>
      <c r="C200" s="428" t="s">
        <v>497</v>
      </c>
      <c r="F200" s="375" t="s">
        <v>1879</v>
      </c>
    </row>
    <row r="201" spans="1:6" ht="15" x14ac:dyDescent="0.2">
      <c r="A201" s="428" t="s">
        <v>1880</v>
      </c>
      <c r="B201" s="428" t="s">
        <v>1881</v>
      </c>
      <c r="C201" s="428" t="s">
        <v>497</v>
      </c>
      <c r="F201" s="375" t="s">
        <v>1882</v>
      </c>
    </row>
    <row r="202" spans="1:6" ht="15" x14ac:dyDescent="0.2">
      <c r="A202" s="428" t="s">
        <v>1010</v>
      </c>
      <c r="B202" s="428" t="s">
        <v>1883</v>
      </c>
      <c r="C202" s="428" t="s">
        <v>497</v>
      </c>
      <c r="F202" s="375" t="s">
        <v>1884</v>
      </c>
    </row>
    <row r="203" spans="1:6" ht="15" x14ac:dyDescent="0.2">
      <c r="A203" s="428" t="s">
        <v>1885</v>
      </c>
      <c r="B203" s="428" t="s">
        <v>1886</v>
      </c>
      <c r="C203" s="428" t="s">
        <v>497</v>
      </c>
      <c r="F203" s="375" t="s">
        <v>1887</v>
      </c>
    </row>
    <row r="204" spans="1:6" ht="15" x14ac:dyDescent="0.2">
      <c r="A204" s="428" t="s">
        <v>1888</v>
      </c>
      <c r="B204" s="428" t="s">
        <v>1889</v>
      </c>
      <c r="C204" s="428" t="s">
        <v>497</v>
      </c>
      <c r="F204" s="375" t="s">
        <v>1890</v>
      </c>
    </row>
    <row r="205" spans="1:6" ht="15" x14ac:dyDescent="0.2">
      <c r="A205" s="428" t="s">
        <v>1891</v>
      </c>
      <c r="B205" s="428" t="s">
        <v>1892</v>
      </c>
      <c r="C205" s="428" t="s">
        <v>497</v>
      </c>
      <c r="F205" s="375" t="s">
        <v>1893</v>
      </c>
    </row>
    <row r="206" spans="1:6" ht="15" x14ac:dyDescent="0.2">
      <c r="A206" s="428" t="s">
        <v>1894</v>
      </c>
      <c r="B206" s="428" t="s">
        <v>1895</v>
      </c>
      <c r="C206" s="428" t="s">
        <v>497</v>
      </c>
      <c r="F206" s="375" t="s">
        <v>1896</v>
      </c>
    </row>
    <row r="207" spans="1:6" ht="15" x14ac:dyDescent="0.2">
      <c r="A207" s="428" t="s">
        <v>1897</v>
      </c>
      <c r="B207" s="428" t="s">
        <v>1898</v>
      </c>
      <c r="C207" s="428" t="s">
        <v>497</v>
      </c>
      <c r="F207" s="375" t="s">
        <v>1899</v>
      </c>
    </row>
    <row r="208" spans="1:6" ht="15" x14ac:dyDescent="0.2">
      <c r="A208" s="428" t="s">
        <v>1900</v>
      </c>
      <c r="B208" s="428" t="s">
        <v>1901</v>
      </c>
      <c r="C208" s="428" t="s">
        <v>497</v>
      </c>
      <c r="F208" s="375" t="s">
        <v>1902</v>
      </c>
    </row>
    <row r="209" spans="1:6" ht="15" x14ac:dyDescent="0.2">
      <c r="A209" s="428" t="s">
        <v>1903</v>
      </c>
      <c r="B209" s="428" t="s">
        <v>1904</v>
      </c>
      <c r="C209" s="428" t="s">
        <v>497</v>
      </c>
      <c r="F209" s="375" t="s">
        <v>1905</v>
      </c>
    </row>
    <row r="210" spans="1:6" ht="15" x14ac:dyDescent="0.2">
      <c r="A210" s="428" t="s">
        <v>1906</v>
      </c>
      <c r="B210" s="428" t="s">
        <v>1907</v>
      </c>
      <c r="C210" s="428" t="s">
        <v>497</v>
      </c>
      <c r="F210" s="375" t="s">
        <v>1908</v>
      </c>
    </row>
    <row r="211" spans="1:6" ht="15" x14ac:dyDescent="0.2">
      <c r="A211" s="428" t="s">
        <v>1909</v>
      </c>
      <c r="B211" s="428" t="s">
        <v>1910</v>
      </c>
      <c r="C211" s="428" t="s">
        <v>497</v>
      </c>
      <c r="F211" s="375" t="s">
        <v>1253</v>
      </c>
    </row>
    <row r="212" spans="1:6" ht="15" x14ac:dyDescent="0.2">
      <c r="A212" s="428" t="s">
        <v>1911</v>
      </c>
      <c r="B212" s="428" t="s">
        <v>1912</v>
      </c>
      <c r="C212" s="428" t="s">
        <v>497</v>
      </c>
      <c r="F212" s="375" t="s">
        <v>1913</v>
      </c>
    </row>
    <row r="213" spans="1:6" ht="15" x14ac:dyDescent="0.2">
      <c r="A213" s="428" t="s">
        <v>1914</v>
      </c>
      <c r="B213" s="428" t="s">
        <v>1915</v>
      </c>
      <c r="C213" s="428" t="s">
        <v>497</v>
      </c>
      <c r="F213" s="375" t="s">
        <v>1916</v>
      </c>
    </row>
    <row r="214" spans="1:6" ht="15" x14ac:dyDescent="0.2">
      <c r="A214" s="428" t="s">
        <v>1917</v>
      </c>
      <c r="B214" s="428" t="s">
        <v>1918</v>
      </c>
      <c r="C214" s="428" t="s">
        <v>497</v>
      </c>
      <c r="F214" s="375" t="s">
        <v>1919</v>
      </c>
    </row>
    <row r="215" spans="1:6" ht="15" x14ac:dyDescent="0.2">
      <c r="A215" s="428" t="s">
        <v>1018</v>
      </c>
      <c r="B215" s="428" t="s">
        <v>1920</v>
      </c>
      <c r="C215" s="428" t="s">
        <v>497</v>
      </c>
      <c r="F215" s="375" t="s">
        <v>1921</v>
      </c>
    </row>
    <row r="216" spans="1:6" ht="15" x14ac:dyDescent="0.2">
      <c r="A216" s="428" t="s">
        <v>1922</v>
      </c>
      <c r="B216" s="428" t="s">
        <v>1923</v>
      </c>
      <c r="C216" s="428" t="s">
        <v>497</v>
      </c>
      <c r="F216" s="375" t="s">
        <v>1924</v>
      </c>
    </row>
    <row r="217" spans="1:6" ht="15" x14ac:dyDescent="0.2">
      <c r="A217" s="428" t="s">
        <v>1925</v>
      </c>
      <c r="B217" s="428" t="s">
        <v>1926</v>
      </c>
      <c r="C217" s="428" t="s">
        <v>497</v>
      </c>
      <c r="F217" s="375" t="s">
        <v>1780</v>
      </c>
    </row>
    <row r="218" spans="1:6" ht="15" x14ac:dyDescent="0.2">
      <c r="A218" s="428" t="s">
        <v>714</v>
      </c>
      <c r="B218" s="428" t="s">
        <v>1927</v>
      </c>
      <c r="C218" s="428" t="s">
        <v>497</v>
      </c>
      <c r="F218" s="375" t="s">
        <v>1928</v>
      </c>
    </row>
    <row r="219" spans="1:6" ht="15" x14ac:dyDescent="0.2">
      <c r="A219" s="428" t="s">
        <v>1929</v>
      </c>
      <c r="B219" s="428" t="s">
        <v>1930</v>
      </c>
      <c r="C219" s="428" t="s">
        <v>497</v>
      </c>
      <c r="F219" s="375" t="s">
        <v>1931</v>
      </c>
    </row>
    <row r="220" spans="1:6" ht="15" x14ac:dyDescent="0.2">
      <c r="A220" s="428" t="s">
        <v>1932</v>
      </c>
      <c r="B220" s="428" t="s">
        <v>1933</v>
      </c>
      <c r="C220" s="428" t="s">
        <v>497</v>
      </c>
      <c r="F220" s="375" t="s">
        <v>1934</v>
      </c>
    </row>
    <row r="221" spans="1:6" ht="15" x14ac:dyDescent="0.2">
      <c r="A221" s="428" t="s">
        <v>1935</v>
      </c>
      <c r="B221" s="428" t="s">
        <v>1936</v>
      </c>
      <c r="C221" s="428" t="s">
        <v>497</v>
      </c>
      <c r="F221" s="375" t="s">
        <v>1937</v>
      </c>
    </row>
    <row r="222" spans="1:6" ht="15" x14ac:dyDescent="0.2">
      <c r="A222" s="428" t="s">
        <v>1938</v>
      </c>
      <c r="B222" s="428" t="s">
        <v>1939</v>
      </c>
      <c r="C222" s="428" t="s">
        <v>497</v>
      </c>
      <c r="F222" s="375" t="s">
        <v>1940</v>
      </c>
    </row>
    <row r="223" spans="1:6" ht="15" x14ac:dyDescent="0.2">
      <c r="A223" s="428" t="s">
        <v>1941</v>
      </c>
      <c r="B223" s="428" t="s">
        <v>1942</v>
      </c>
      <c r="C223" s="428" t="s">
        <v>497</v>
      </c>
      <c r="F223" s="375" t="s">
        <v>1943</v>
      </c>
    </row>
    <row r="224" spans="1:6" ht="15" x14ac:dyDescent="0.2">
      <c r="A224" s="428" t="s">
        <v>1944</v>
      </c>
      <c r="B224" s="428" t="s">
        <v>1563</v>
      </c>
      <c r="C224" s="375" t="s">
        <v>1564</v>
      </c>
      <c r="F224" s="375" t="s">
        <v>1945</v>
      </c>
    </row>
    <row r="225" spans="1:6" ht="15" x14ac:dyDescent="0.2">
      <c r="A225" s="428" t="s">
        <v>1946</v>
      </c>
      <c r="B225" s="428" t="s">
        <v>1947</v>
      </c>
      <c r="C225" s="428" t="s">
        <v>497</v>
      </c>
      <c r="F225" s="375" t="s">
        <v>1948</v>
      </c>
    </row>
    <row r="226" spans="1:6" ht="15" x14ac:dyDescent="0.2">
      <c r="A226" s="428" t="s">
        <v>1949</v>
      </c>
      <c r="B226" s="428" t="s">
        <v>1950</v>
      </c>
      <c r="C226" s="428" t="s">
        <v>497</v>
      </c>
      <c r="F226" s="375" t="s">
        <v>1951</v>
      </c>
    </row>
    <row r="227" spans="1:6" ht="15" x14ac:dyDescent="0.2">
      <c r="A227" s="428" t="s">
        <v>1952</v>
      </c>
      <c r="B227" s="428" t="s">
        <v>1953</v>
      </c>
      <c r="C227" s="428" t="s">
        <v>497</v>
      </c>
      <c r="F227" s="375" t="s">
        <v>1954</v>
      </c>
    </row>
    <row r="228" spans="1:6" ht="15" x14ac:dyDescent="0.2">
      <c r="A228" s="428" t="s">
        <v>1955</v>
      </c>
      <c r="B228" s="428" t="s">
        <v>1956</v>
      </c>
      <c r="C228" s="428" t="s">
        <v>497</v>
      </c>
      <c r="F228" s="375" t="s">
        <v>1957</v>
      </c>
    </row>
    <row r="229" spans="1:6" ht="15" x14ac:dyDescent="0.2">
      <c r="A229" s="428" t="s">
        <v>1958</v>
      </c>
      <c r="B229" s="428" t="s">
        <v>1959</v>
      </c>
      <c r="C229" s="428" t="s">
        <v>497</v>
      </c>
      <c r="F229" s="375" t="s">
        <v>1960</v>
      </c>
    </row>
    <row r="230" spans="1:6" ht="15" x14ac:dyDescent="0.2">
      <c r="A230" s="428" t="s">
        <v>1027</v>
      </c>
      <c r="B230" s="428" t="s">
        <v>1961</v>
      </c>
      <c r="C230" s="428" t="s">
        <v>497</v>
      </c>
      <c r="F230" s="375" t="s">
        <v>1962</v>
      </c>
    </row>
    <row r="231" spans="1:6" ht="15" x14ac:dyDescent="0.2">
      <c r="A231" s="428" t="s">
        <v>1963</v>
      </c>
      <c r="B231" s="428" t="s">
        <v>1964</v>
      </c>
      <c r="C231" s="428" t="s">
        <v>497</v>
      </c>
      <c r="F231" s="375" t="s">
        <v>1965</v>
      </c>
    </row>
    <row r="232" spans="1:6" ht="15" x14ac:dyDescent="0.2">
      <c r="A232" s="428" t="s">
        <v>1966</v>
      </c>
      <c r="B232" s="428" t="s">
        <v>1967</v>
      </c>
      <c r="C232" s="428" t="s">
        <v>497</v>
      </c>
      <c r="F232" s="375" t="s">
        <v>1968</v>
      </c>
    </row>
    <row r="233" spans="1:6" ht="15" x14ac:dyDescent="0.2">
      <c r="A233" s="428" t="s">
        <v>1969</v>
      </c>
      <c r="B233" s="428" t="s">
        <v>1970</v>
      </c>
      <c r="C233" s="428" t="s">
        <v>497</v>
      </c>
      <c r="F233" s="375" t="s">
        <v>1971</v>
      </c>
    </row>
    <row r="234" spans="1:6" ht="15" x14ac:dyDescent="0.2">
      <c r="A234" s="428" t="s">
        <v>1972</v>
      </c>
      <c r="B234" s="428" t="s">
        <v>1973</v>
      </c>
      <c r="C234" s="428" t="s">
        <v>497</v>
      </c>
      <c r="F234" s="375" t="s">
        <v>1974</v>
      </c>
    </row>
    <row r="235" spans="1:6" ht="15" x14ac:dyDescent="0.2">
      <c r="A235" s="428" t="s">
        <v>1975</v>
      </c>
      <c r="B235" s="428" t="s">
        <v>1976</v>
      </c>
      <c r="C235" s="428" t="s">
        <v>497</v>
      </c>
      <c r="F235" s="375" t="s">
        <v>1977</v>
      </c>
    </row>
    <row r="236" spans="1:6" ht="15" x14ac:dyDescent="0.2">
      <c r="A236" s="428" t="s">
        <v>1978</v>
      </c>
      <c r="B236" s="428" t="s">
        <v>1979</v>
      </c>
      <c r="C236" s="428" t="s">
        <v>497</v>
      </c>
      <c r="F236" s="375" t="s">
        <v>1980</v>
      </c>
    </row>
    <row r="237" spans="1:6" ht="15" x14ac:dyDescent="0.2">
      <c r="A237" s="428" t="s">
        <v>1981</v>
      </c>
      <c r="B237" s="428" t="s">
        <v>1982</v>
      </c>
      <c r="C237" s="428" t="s">
        <v>497</v>
      </c>
      <c r="F237" s="375" t="s">
        <v>1983</v>
      </c>
    </row>
    <row r="238" spans="1:6" ht="15" x14ac:dyDescent="0.2">
      <c r="A238" s="428" t="s">
        <v>1984</v>
      </c>
      <c r="B238" s="428" t="s">
        <v>467</v>
      </c>
      <c r="C238" s="428" t="s">
        <v>497</v>
      </c>
      <c r="F238" s="375" t="s">
        <v>1985</v>
      </c>
    </row>
    <row r="239" spans="1:6" ht="15" x14ac:dyDescent="0.2">
      <c r="A239" s="428" t="s">
        <v>1986</v>
      </c>
      <c r="B239" s="428" t="s">
        <v>1987</v>
      </c>
      <c r="C239" s="428" t="s">
        <v>497</v>
      </c>
      <c r="F239" s="375" t="s">
        <v>1007</v>
      </c>
    </row>
    <row r="240" spans="1:6" ht="15" x14ac:dyDescent="0.2">
      <c r="A240" s="428" t="s">
        <v>1988</v>
      </c>
      <c r="B240" s="428" t="s">
        <v>1989</v>
      </c>
      <c r="C240" s="428" t="s">
        <v>497</v>
      </c>
      <c r="F240" s="375" t="s">
        <v>1990</v>
      </c>
    </row>
    <row r="241" spans="1:6" ht="15" x14ac:dyDescent="0.2">
      <c r="A241" s="428" t="s">
        <v>1991</v>
      </c>
      <c r="B241" s="428" t="s">
        <v>1992</v>
      </c>
      <c r="C241" s="428" t="s">
        <v>497</v>
      </c>
      <c r="F241" s="375" t="s">
        <v>1993</v>
      </c>
    </row>
    <row r="242" spans="1:6" ht="15" x14ac:dyDescent="0.2">
      <c r="A242" s="428" t="s">
        <v>1994</v>
      </c>
      <c r="B242" s="428" t="s">
        <v>1995</v>
      </c>
      <c r="C242" s="428" t="s">
        <v>497</v>
      </c>
      <c r="F242" s="375" t="s">
        <v>1996</v>
      </c>
    </row>
    <row r="243" spans="1:6" ht="15" x14ac:dyDescent="0.2">
      <c r="A243" s="428" t="s">
        <v>1997</v>
      </c>
      <c r="B243" s="428" t="s">
        <v>1998</v>
      </c>
      <c r="C243" s="428" t="s">
        <v>497</v>
      </c>
      <c r="F243" s="375" t="s">
        <v>1999</v>
      </c>
    </row>
    <row r="244" spans="1:6" ht="15" x14ac:dyDescent="0.2">
      <c r="A244" s="428" t="s">
        <v>2000</v>
      </c>
      <c r="B244" s="428" t="s">
        <v>2001</v>
      </c>
      <c r="C244" s="428" t="s">
        <v>497</v>
      </c>
      <c r="F244" s="375" t="s">
        <v>2002</v>
      </c>
    </row>
    <row r="245" spans="1:6" ht="15" x14ac:dyDescent="0.2">
      <c r="A245" s="428" t="s">
        <v>2003</v>
      </c>
      <c r="B245" s="428" t="s">
        <v>2004</v>
      </c>
      <c r="C245" s="428" t="s">
        <v>497</v>
      </c>
      <c r="F245" s="375" t="s">
        <v>2005</v>
      </c>
    </row>
    <row r="246" spans="1:6" ht="15" x14ac:dyDescent="0.2">
      <c r="A246" s="428" t="s">
        <v>2006</v>
      </c>
      <c r="B246" s="428" t="s">
        <v>2007</v>
      </c>
      <c r="C246" s="428" t="s">
        <v>497</v>
      </c>
      <c r="F246" s="375" t="s">
        <v>2008</v>
      </c>
    </row>
    <row r="247" spans="1:6" ht="15" x14ac:dyDescent="0.2">
      <c r="A247" s="428" t="s">
        <v>2009</v>
      </c>
      <c r="B247" s="428" t="s">
        <v>2010</v>
      </c>
      <c r="C247" s="428" t="s">
        <v>497</v>
      </c>
      <c r="F247" s="375" t="s">
        <v>2011</v>
      </c>
    </row>
    <row r="248" spans="1:6" ht="15" x14ac:dyDescent="0.2">
      <c r="A248" s="428" t="s">
        <v>2012</v>
      </c>
      <c r="B248" s="428" t="s">
        <v>737</v>
      </c>
      <c r="C248" s="428" t="s">
        <v>497</v>
      </c>
      <c r="F248" s="375" t="s">
        <v>2013</v>
      </c>
    </row>
    <row r="249" spans="1:6" ht="15" x14ac:dyDescent="0.2">
      <c r="A249" s="428" t="s">
        <v>2014</v>
      </c>
      <c r="B249" s="428" t="s">
        <v>2015</v>
      </c>
      <c r="C249" s="428" t="s">
        <v>497</v>
      </c>
      <c r="F249" s="375" t="s">
        <v>1800</v>
      </c>
    </row>
    <row r="250" spans="1:6" ht="15" x14ac:dyDescent="0.2">
      <c r="A250" s="428" t="s">
        <v>2016</v>
      </c>
      <c r="B250" s="428" t="s">
        <v>2017</v>
      </c>
      <c r="C250" s="428" t="s">
        <v>497</v>
      </c>
      <c r="F250" s="375" t="s">
        <v>1707</v>
      </c>
    </row>
    <row r="251" spans="1:6" ht="15" x14ac:dyDescent="0.2">
      <c r="A251" s="428" t="s">
        <v>2018</v>
      </c>
      <c r="B251" s="428" t="s">
        <v>2019</v>
      </c>
      <c r="C251" s="428" t="s">
        <v>497</v>
      </c>
      <c r="F251" s="375" t="s">
        <v>120</v>
      </c>
    </row>
    <row r="252" spans="1:6" ht="15" x14ac:dyDescent="0.2">
      <c r="A252" s="428" t="s">
        <v>2020</v>
      </c>
      <c r="B252" s="428" t="s">
        <v>2021</v>
      </c>
      <c r="C252" s="428" t="s">
        <v>497</v>
      </c>
      <c r="F252" s="375" t="s">
        <v>2022</v>
      </c>
    </row>
    <row r="253" spans="1:6" ht="15" x14ac:dyDescent="0.2">
      <c r="A253" s="428" t="s">
        <v>2023</v>
      </c>
      <c r="B253" s="428" t="s">
        <v>2024</v>
      </c>
      <c r="C253" s="428" t="s">
        <v>497</v>
      </c>
      <c r="F253" s="375" t="s">
        <v>120</v>
      </c>
    </row>
    <row r="254" spans="1:6" ht="15" x14ac:dyDescent="0.2">
      <c r="A254" s="428" t="s">
        <v>2025</v>
      </c>
      <c r="B254" s="428" t="s">
        <v>2026</v>
      </c>
      <c r="C254" s="428" t="s">
        <v>497</v>
      </c>
      <c r="F254" s="375" t="s">
        <v>2027</v>
      </c>
    </row>
    <row r="255" spans="1:6" ht="15" x14ac:dyDescent="0.2">
      <c r="A255" s="428" t="s">
        <v>2028</v>
      </c>
      <c r="B255" s="428" t="s">
        <v>2029</v>
      </c>
      <c r="C255" s="428" t="s">
        <v>497</v>
      </c>
      <c r="F255" s="375" t="s">
        <v>2030</v>
      </c>
    </row>
  </sheetData>
  <sheetProtection algorithmName="SHA-512" hashValue="/Db+4IYkR5o2nGgO2mp+ScP1pDGO6W+lilF0a1MffF28TnJs3GJWStvf656To4GThmfdfGSV7spziU+3VySoJQ==" saltValue="jpG9ZsaPx6WMPGmKI6ysdQ==" spinCount="100000" sheet="1" formatColumns="0" formatRows="0"/>
  <mergeCells count="1">
    <mergeCell ref="N23:Q23"/>
  </mergeCells>
  <conditionalFormatting sqref="B3:B255">
    <cfRule type="duplicateValues" dxfId="0" priority="1"/>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F255"/>
  <sheetViews>
    <sheetView workbookViewId="0">
      <pane xSplit="1" ySplit="2" topLeftCell="B3" activePane="bottomRight" state="frozen"/>
      <selection activeCell="C4" sqref="C4:P7"/>
      <selection pane="topRight" activeCell="C4" sqref="C4:P7"/>
      <selection pane="bottomLeft" activeCell="C4" sqref="C4:P7"/>
      <selection pane="bottomRight" activeCell="AD9" sqref="AD9"/>
    </sheetView>
  </sheetViews>
  <sheetFormatPr defaultColWidth="9.140625" defaultRowHeight="15" x14ac:dyDescent="0.25"/>
  <cols>
    <col min="1" max="1" width="14.5703125" style="375" customWidth="1"/>
    <col min="2" max="2" width="4.5703125" style="375" customWidth="1"/>
    <col min="3" max="3" width="8" style="497" customWidth="1"/>
    <col min="4" max="6" width="9.5703125" style="375" customWidth="1"/>
    <col min="7" max="7" width="0.42578125" style="375" customWidth="1"/>
    <col min="8" max="8" width="4.85546875" style="375" customWidth="1"/>
    <col min="9" max="9" width="5" style="375" customWidth="1"/>
    <col min="10" max="11" width="7" style="375" customWidth="1"/>
    <col min="12" max="12" width="5" style="375" hidden="1" customWidth="1"/>
    <col min="13" max="13" width="4.85546875" style="375" customWidth="1"/>
    <col min="14" max="14" width="5.42578125" style="375" customWidth="1"/>
    <col min="15" max="15" width="5.5703125" style="375" customWidth="1"/>
    <col min="16" max="16" width="6" style="375" customWidth="1"/>
    <col min="17" max="17" width="6.5703125" style="375" customWidth="1"/>
    <col min="18" max="18" width="0.42578125" style="375" hidden="1" customWidth="1"/>
    <col min="19" max="19" width="6.5703125" style="375" customWidth="1"/>
    <col min="20" max="20" width="6.42578125" style="375" customWidth="1"/>
    <col min="21" max="21" width="6.5703125" style="375" customWidth="1"/>
    <col min="22" max="23" width="7.140625" style="375" customWidth="1"/>
    <col min="24" max="24" width="14.42578125" style="375" customWidth="1"/>
    <col min="25" max="25" width="14.5703125" style="375" customWidth="1"/>
    <col min="26" max="26" width="8" style="375" customWidth="1"/>
    <col min="27" max="28" width="11.42578125" style="375" customWidth="1"/>
    <col min="29" max="29" width="8.42578125" style="375" customWidth="1"/>
    <col min="30" max="30" width="67.5703125" style="375" customWidth="1"/>
    <col min="31" max="16384" width="9.140625" style="375"/>
  </cols>
  <sheetData>
    <row r="1" spans="1:30" ht="12.75" x14ac:dyDescent="0.2">
      <c r="C1" s="439">
        <v>1</v>
      </c>
      <c r="D1" s="440">
        <v>2</v>
      </c>
      <c r="E1" s="440">
        <v>3</v>
      </c>
      <c r="F1" s="440">
        <v>4</v>
      </c>
      <c r="G1" s="440">
        <v>5</v>
      </c>
      <c r="H1" s="440">
        <v>6</v>
      </c>
      <c r="I1" s="440">
        <v>7</v>
      </c>
      <c r="J1" s="440">
        <v>8</v>
      </c>
      <c r="K1" s="440">
        <v>9</v>
      </c>
      <c r="L1" s="440">
        <v>10</v>
      </c>
      <c r="M1" s="440">
        <v>11</v>
      </c>
      <c r="N1" s="440">
        <v>12</v>
      </c>
      <c r="O1" s="440">
        <v>13</v>
      </c>
      <c r="P1" s="440">
        <v>14</v>
      </c>
      <c r="Q1" s="440">
        <v>15</v>
      </c>
      <c r="R1" s="440">
        <v>16</v>
      </c>
      <c r="S1" s="440">
        <v>17</v>
      </c>
      <c r="T1" s="440">
        <v>18</v>
      </c>
      <c r="U1" s="440">
        <v>19</v>
      </c>
      <c r="V1" s="440">
        <v>20</v>
      </c>
      <c r="W1" s="440">
        <v>21</v>
      </c>
      <c r="X1" s="440">
        <v>22</v>
      </c>
      <c r="Y1" s="440">
        <v>23</v>
      </c>
      <c r="Z1" s="440">
        <v>24</v>
      </c>
      <c r="AA1" s="440">
        <v>25</v>
      </c>
      <c r="AB1" s="440">
        <v>26</v>
      </c>
      <c r="AC1" s="440">
        <v>27</v>
      </c>
      <c r="AD1" s="440"/>
    </row>
    <row r="2" spans="1:30" s="269" customFormat="1" ht="81.75" customHeight="1" x14ac:dyDescent="0.25">
      <c r="A2" s="441" t="s">
        <v>2031</v>
      </c>
      <c r="B2" s="442" t="s">
        <v>2032</v>
      </c>
      <c r="C2" s="442" t="s">
        <v>2033</v>
      </c>
      <c r="D2" s="443" t="s">
        <v>2034</v>
      </c>
      <c r="E2" s="443" t="s">
        <v>2035</v>
      </c>
      <c r="F2" s="443" t="s">
        <v>2036</v>
      </c>
      <c r="G2" s="443" t="s">
        <v>2037</v>
      </c>
      <c r="H2" s="444" t="s">
        <v>2038</v>
      </c>
      <c r="I2" s="444" t="s">
        <v>2039</v>
      </c>
      <c r="J2" s="445" t="s">
        <v>2040</v>
      </c>
      <c r="K2" s="445" t="s">
        <v>2041</v>
      </c>
      <c r="L2" s="442" t="s">
        <v>2042</v>
      </c>
      <c r="M2" s="446" t="s">
        <v>2043</v>
      </c>
      <c r="N2" s="447" t="s">
        <v>2044</v>
      </c>
      <c r="O2" s="447" t="s">
        <v>2045</v>
      </c>
      <c r="P2" s="442" t="s">
        <v>2046</v>
      </c>
      <c r="Q2" s="442" t="s">
        <v>2047</v>
      </c>
      <c r="R2" s="442" t="s">
        <v>298</v>
      </c>
      <c r="S2" s="442" t="s">
        <v>2048</v>
      </c>
      <c r="T2" s="444" t="s">
        <v>2049</v>
      </c>
      <c r="U2" s="444" t="s">
        <v>2050</v>
      </c>
      <c r="V2" s="445" t="s">
        <v>2051</v>
      </c>
      <c r="W2" s="445" t="s">
        <v>2052</v>
      </c>
      <c r="X2" s="448" t="s">
        <v>2053</v>
      </c>
      <c r="Y2" s="448" t="s">
        <v>2054</v>
      </c>
      <c r="Z2" s="269" t="s">
        <v>262</v>
      </c>
      <c r="AA2" s="448" t="s">
        <v>2055</v>
      </c>
      <c r="AB2" s="448" t="s">
        <v>2056</v>
      </c>
      <c r="AC2" s="448" t="s">
        <v>2057</v>
      </c>
      <c r="AD2" s="441" t="s">
        <v>2058</v>
      </c>
    </row>
    <row r="3" spans="1:30" x14ac:dyDescent="0.25">
      <c r="A3" s="367" t="s">
        <v>535</v>
      </c>
      <c r="B3" s="367" t="s">
        <v>919</v>
      </c>
      <c r="C3" s="449" t="s">
        <v>527</v>
      </c>
      <c r="D3" s="450" t="s">
        <v>919</v>
      </c>
      <c r="E3" s="367"/>
      <c r="F3" s="367">
        <v>3</v>
      </c>
      <c r="G3" s="367">
        <v>2</v>
      </c>
      <c r="H3" s="367">
        <v>0</v>
      </c>
      <c r="I3" s="367">
        <v>0</v>
      </c>
      <c r="J3" s="367">
        <v>5</v>
      </c>
      <c r="K3" s="367">
        <v>8</v>
      </c>
      <c r="L3" s="367">
        <v>8</v>
      </c>
      <c r="M3" s="367">
        <v>13</v>
      </c>
      <c r="N3" s="367">
        <v>16</v>
      </c>
      <c r="O3" s="367">
        <v>28</v>
      </c>
      <c r="P3" s="367"/>
      <c r="Q3" s="367"/>
      <c r="R3" s="367" t="s">
        <v>927</v>
      </c>
      <c r="S3" s="451" t="s">
        <v>919</v>
      </c>
      <c r="T3" s="451"/>
      <c r="U3" s="451"/>
      <c r="V3" s="451"/>
      <c r="W3" s="451"/>
      <c r="X3" s="367"/>
      <c r="Y3" s="367"/>
      <c r="Z3" s="367"/>
      <c r="AA3" s="367"/>
      <c r="AB3" s="367"/>
      <c r="AC3" s="367"/>
      <c r="AD3" s="452"/>
    </row>
    <row r="4" spans="1:30" x14ac:dyDescent="0.25">
      <c r="A4" s="367" t="s">
        <v>587</v>
      </c>
      <c r="B4" s="367" t="s">
        <v>919</v>
      </c>
      <c r="C4" s="449" t="s">
        <v>586</v>
      </c>
      <c r="D4" s="450"/>
      <c r="E4" s="367"/>
      <c r="F4" s="367">
        <v>3</v>
      </c>
      <c r="G4" s="367">
        <v>2</v>
      </c>
      <c r="H4" s="367">
        <v>5</v>
      </c>
      <c r="I4" s="367">
        <v>4</v>
      </c>
      <c r="J4" s="367">
        <v>9</v>
      </c>
      <c r="K4" s="367">
        <v>4</v>
      </c>
      <c r="L4" s="367">
        <v>8</v>
      </c>
      <c r="M4" s="367">
        <v>13</v>
      </c>
      <c r="N4" s="367">
        <v>12</v>
      </c>
      <c r="O4" s="367">
        <v>24</v>
      </c>
      <c r="P4" s="367"/>
      <c r="Q4" s="367"/>
      <c r="R4" s="367" t="s">
        <v>927</v>
      </c>
      <c r="S4" s="451" t="s">
        <v>919</v>
      </c>
      <c r="T4" s="451"/>
      <c r="U4" s="451"/>
      <c r="V4" s="451"/>
      <c r="W4" s="451"/>
      <c r="X4" s="367"/>
      <c r="Y4" s="367"/>
      <c r="Z4" s="367"/>
      <c r="AA4" s="367"/>
      <c r="AB4" s="367"/>
      <c r="AC4" s="367"/>
      <c r="AD4" s="452"/>
    </row>
    <row r="5" spans="1:30" x14ac:dyDescent="0.25">
      <c r="A5" s="367" t="s">
        <v>739</v>
      </c>
      <c r="B5" s="367" t="s">
        <v>919</v>
      </c>
      <c r="C5" s="449" t="s">
        <v>738</v>
      </c>
      <c r="D5" s="450"/>
      <c r="E5" s="367"/>
      <c r="F5" s="367">
        <v>3</v>
      </c>
      <c r="G5" s="367">
        <v>2</v>
      </c>
      <c r="H5" s="367">
        <v>0</v>
      </c>
      <c r="I5" s="367">
        <v>0</v>
      </c>
      <c r="J5" s="367">
        <v>5</v>
      </c>
      <c r="K5" s="367">
        <v>5</v>
      </c>
      <c r="L5" s="367">
        <v>5</v>
      </c>
      <c r="M5" s="367">
        <v>10</v>
      </c>
      <c r="N5" s="367">
        <v>11</v>
      </c>
      <c r="O5" s="367">
        <v>20</v>
      </c>
      <c r="P5" s="367"/>
      <c r="Q5" s="367"/>
      <c r="R5" s="367" t="s">
        <v>919</v>
      </c>
      <c r="S5" s="451" t="s">
        <v>919</v>
      </c>
      <c r="T5" s="451"/>
      <c r="U5" s="451"/>
      <c r="V5" s="451"/>
      <c r="W5" s="451"/>
      <c r="X5" s="367"/>
      <c r="Y5" s="367"/>
      <c r="Z5" s="367"/>
      <c r="AA5" s="367"/>
      <c r="AB5" s="367"/>
      <c r="AC5" s="367"/>
      <c r="AD5" s="452"/>
    </row>
    <row r="6" spans="1:30" x14ac:dyDescent="0.25">
      <c r="A6" s="367" t="s">
        <v>750</v>
      </c>
      <c r="B6" s="367" t="s">
        <v>919</v>
      </c>
      <c r="C6" s="449" t="s">
        <v>564</v>
      </c>
      <c r="D6" s="450" t="s">
        <v>919</v>
      </c>
      <c r="E6" s="367"/>
      <c r="F6" s="367">
        <v>3</v>
      </c>
      <c r="G6" s="367">
        <v>2</v>
      </c>
      <c r="H6" s="367">
        <v>0</v>
      </c>
      <c r="I6" s="367">
        <v>0</v>
      </c>
      <c r="J6" s="453">
        <v>0</v>
      </c>
      <c r="K6" s="367">
        <v>0</v>
      </c>
      <c r="L6" s="367">
        <v>4</v>
      </c>
      <c r="M6" s="367">
        <v>9</v>
      </c>
      <c r="N6" s="367">
        <v>20</v>
      </c>
      <c r="O6" s="367">
        <v>28</v>
      </c>
      <c r="P6" s="367"/>
      <c r="Q6" s="367"/>
      <c r="R6" s="367" t="s">
        <v>927</v>
      </c>
      <c r="S6" s="451" t="s">
        <v>927</v>
      </c>
      <c r="T6" s="451">
        <v>0</v>
      </c>
      <c r="U6" s="451">
        <v>0</v>
      </c>
      <c r="V6" s="451">
        <v>1</v>
      </c>
      <c r="W6" s="451">
        <v>6</v>
      </c>
      <c r="X6" s="367" t="s">
        <v>2059</v>
      </c>
      <c r="Y6" s="367"/>
      <c r="Z6" s="367"/>
      <c r="AA6" s="367"/>
      <c r="AB6" s="367"/>
      <c r="AC6" s="367"/>
      <c r="AD6" s="452"/>
    </row>
    <row r="7" spans="1:30" x14ac:dyDescent="0.25">
      <c r="A7" s="367" t="s">
        <v>775</v>
      </c>
      <c r="B7" s="367" t="s">
        <v>919</v>
      </c>
      <c r="C7" s="449" t="s">
        <v>774</v>
      </c>
      <c r="D7" s="450" t="s">
        <v>919</v>
      </c>
      <c r="E7" s="367"/>
      <c r="F7" s="367">
        <v>3</v>
      </c>
      <c r="G7" s="367">
        <v>2</v>
      </c>
      <c r="H7" s="367">
        <v>0</v>
      </c>
      <c r="I7" s="367">
        <v>0</v>
      </c>
      <c r="J7" s="367">
        <v>0</v>
      </c>
      <c r="K7" s="367">
        <v>0</v>
      </c>
      <c r="L7" s="367">
        <v>4</v>
      </c>
      <c r="M7" s="367">
        <v>9</v>
      </c>
      <c r="N7" s="367">
        <v>14</v>
      </c>
      <c r="O7" s="367">
        <v>22</v>
      </c>
      <c r="P7" s="367"/>
      <c r="Q7" s="367"/>
      <c r="R7" s="367" t="s">
        <v>927</v>
      </c>
      <c r="S7" s="451" t="s">
        <v>919</v>
      </c>
      <c r="T7" s="451"/>
      <c r="U7" s="451"/>
      <c r="V7" s="451"/>
      <c r="W7" s="451"/>
      <c r="X7" s="367"/>
      <c r="Y7" s="367"/>
      <c r="Z7" s="367"/>
      <c r="AA7" s="367"/>
      <c r="AB7" s="367"/>
      <c r="AC7" s="367"/>
      <c r="AD7" s="452"/>
    </row>
    <row r="8" spans="1:30" x14ac:dyDescent="0.25">
      <c r="A8" s="367" t="s">
        <v>811</v>
      </c>
      <c r="B8" s="367" t="s">
        <v>919</v>
      </c>
      <c r="C8" s="449" t="s">
        <v>810</v>
      </c>
      <c r="D8" s="450"/>
      <c r="E8" s="367"/>
      <c r="F8" s="367">
        <v>3</v>
      </c>
      <c r="G8" s="367">
        <v>2</v>
      </c>
      <c r="H8" s="367">
        <v>0</v>
      </c>
      <c r="I8" s="367">
        <v>0</v>
      </c>
      <c r="J8" s="367">
        <v>0</v>
      </c>
      <c r="K8" s="367">
        <v>0</v>
      </c>
      <c r="L8" s="367">
        <v>9</v>
      </c>
      <c r="M8" s="367">
        <v>9</v>
      </c>
      <c r="N8" s="367">
        <v>20</v>
      </c>
      <c r="O8" s="367">
        <v>28</v>
      </c>
      <c r="P8" s="367"/>
      <c r="Q8" s="367"/>
      <c r="R8" s="367" t="s">
        <v>927</v>
      </c>
      <c r="S8" s="454" t="s">
        <v>927</v>
      </c>
      <c r="T8" s="455">
        <v>0</v>
      </c>
      <c r="U8" s="455">
        <v>0</v>
      </c>
      <c r="V8" s="455">
        <v>1</v>
      </c>
      <c r="W8" s="455">
        <v>9</v>
      </c>
      <c r="X8" s="451" t="s">
        <v>2060</v>
      </c>
      <c r="Y8" s="367"/>
      <c r="Z8" s="367"/>
      <c r="AA8" s="367"/>
      <c r="AB8" s="367"/>
      <c r="AC8" s="367"/>
      <c r="AD8" s="456"/>
    </row>
    <row r="9" spans="1:30" x14ac:dyDescent="0.25">
      <c r="A9" s="367" t="s">
        <v>822</v>
      </c>
      <c r="B9" s="367" t="s">
        <v>919</v>
      </c>
      <c r="C9" s="449" t="s">
        <v>821</v>
      </c>
      <c r="D9" s="450"/>
      <c r="E9" s="367"/>
      <c r="F9" s="367">
        <v>3</v>
      </c>
      <c r="G9" s="367">
        <v>2</v>
      </c>
      <c r="H9" s="367">
        <v>0</v>
      </c>
      <c r="I9" s="367">
        <v>0</v>
      </c>
      <c r="J9" s="367">
        <v>5</v>
      </c>
      <c r="K9" s="367">
        <v>3</v>
      </c>
      <c r="L9" s="367">
        <v>3</v>
      </c>
      <c r="M9" s="367">
        <v>5</v>
      </c>
      <c r="N9" s="457">
        <v>12</v>
      </c>
      <c r="O9" s="367">
        <v>16</v>
      </c>
      <c r="P9" s="367">
        <v>15</v>
      </c>
      <c r="Q9" s="367">
        <v>2</v>
      </c>
      <c r="R9" s="367" t="s">
        <v>919</v>
      </c>
      <c r="S9" s="451" t="s">
        <v>919</v>
      </c>
      <c r="T9" s="451"/>
      <c r="U9" s="451"/>
      <c r="V9" s="451"/>
      <c r="W9" s="451"/>
      <c r="X9" s="367"/>
      <c r="Y9" s="367"/>
      <c r="Z9" s="367"/>
      <c r="AA9" s="367"/>
      <c r="AB9" s="367"/>
      <c r="AC9" s="367"/>
      <c r="AD9" s="458" t="s">
        <v>2061</v>
      </c>
    </row>
    <row r="10" spans="1:30" x14ac:dyDescent="0.25">
      <c r="A10" s="367" t="s">
        <v>893</v>
      </c>
      <c r="B10" s="367" t="s">
        <v>919</v>
      </c>
      <c r="C10" s="449" t="s">
        <v>892</v>
      </c>
      <c r="D10" s="450"/>
      <c r="E10" s="367"/>
      <c r="F10" s="367">
        <v>3</v>
      </c>
      <c r="G10" s="367">
        <v>2</v>
      </c>
      <c r="H10" s="459">
        <v>0</v>
      </c>
      <c r="I10" s="459">
        <v>0</v>
      </c>
      <c r="J10" s="460">
        <v>5</v>
      </c>
      <c r="K10" s="460">
        <v>6</v>
      </c>
      <c r="L10" s="367">
        <v>3</v>
      </c>
      <c r="M10" s="367">
        <v>11</v>
      </c>
      <c r="N10" s="367">
        <v>8</v>
      </c>
      <c r="O10" s="367">
        <v>20</v>
      </c>
      <c r="P10" s="367">
        <v>19</v>
      </c>
      <c r="Q10" s="367">
        <v>2</v>
      </c>
      <c r="R10" s="367" t="s">
        <v>927</v>
      </c>
      <c r="S10" s="451" t="s">
        <v>919</v>
      </c>
      <c r="T10" s="451"/>
      <c r="U10" s="451"/>
      <c r="V10" s="451"/>
      <c r="W10" s="451"/>
      <c r="X10" s="367"/>
      <c r="Y10" s="367"/>
      <c r="Z10" s="367"/>
      <c r="AA10" s="367"/>
      <c r="AB10" s="367"/>
      <c r="AC10" s="367"/>
      <c r="AD10" s="461"/>
    </row>
    <row r="11" spans="1:30" x14ac:dyDescent="0.25">
      <c r="A11" s="367" t="s">
        <v>925</v>
      </c>
      <c r="B11" s="367" t="s">
        <v>919</v>
      </c>
      <c r="C11" s="449" t="s">
        <v>924</v>
      </c>
      <c r="D11" s="450" t="s">
        <v>919</v>
      </c>
      <c r="E11" s="367"/>
      <c r="F11" s="367">
        <v>3</v>
      </c>
      <c r="G11" s="367">
        <v>2</v>
      </c>
      <c r="H11" s="367">
        <v>0</v>
      </c>
      <c r="I11" s="367">
        <v>0</v>
      </c>
      <c r="J11" s="367">
        <v>14</v>
      </c>
      <c r="K11" s="367">
        <v>4</v>
      </c>
      <c r="L11" s="367">
        <v>6</v>
      </c>
      <c r="M11" s="367">
        <v>18</v>
      </c>
      <c r="N11" s="367">
        <v>10</v>
      </c>
      <c r="O11" s="367">
        <v>29</v>
      </c>
      <c r="P11" s="367"/>
      <c r="Q11" s="367"/>
      <c r="R11" s="367" t="s">
        <v>927</v>
      </c>
      <c r="S11" s="451" t="s">
        <v>919</v>
      </c>
      <c r="T11" s="451"/>
      <c r="U11" s="451"/>
      <c r="V11" s="451"/>
      <c r="W11" s="451"/>
      <c r="X11" s="367"/>
      <c r="Y11" s="367"/>
      <c r="Z11" s="367" t="s">
        <v>2062</v>
      </c>
      <c r="AA11" s="367"/>
      <c r="AB11" s="367" t="s">
        <v>2063</v>
      </c>
      <c r="AC11" s="367"/>
      <c r="AD11" s="462" t="s">
        <v>2064</v>
      </c>
    </row>
    <row r="12" spans="1:30" x14ac:dyDescent="0.25">
      <c r="A12" s="367" t="s">
        <v>951</v>
      </c>
      <c r="B12" s="367" t="s">
        <v>919</v>
      </c>
      <c r="C12" s="449" t="s">
        <v>950</v>
      </c>
      <c r="D12" s="450"/>
      <c r="E12" s="367"/>
      <c r="F12" s="367">
        <v>3</v>
      </c>
      <c r="G12" s="367">
        <v>2</v>
      </c>
      <c r="H12" s="367">
        <v>0</v>
      </c>
      <c r="I12" s="367">
        <v>0</v>
      </c>
      <c r="J12" s="367">
        <v>9</v>
      </c>
      <c r="K12" s="367">
        <v>4</v>
      </c>
      <c r="L12" s="367">
        <v>8</v>
      </c>
      <c r="M12" s="367">
        <v>13</v>
      </c>
      <c r="N12" s="367">
        <v>10</v>
      </c>
      <c r="O12" s="367">
        <v>22</v>
      </c>
      <c r="P12" s="367"/>
      <c r="Q12" s="367"/>
      <c r="R12" s="367" t="s">
        <v>919</v>
      </c>
      <c r="S12" s="451" t="s">
        <v>919</v>
      </c>
      <c r="T12" s="451"/>
      <c r="U12" s="451"/>
      <c r="V12" s="451"/>
      <c r="W12" s="451"/>
      <c r="X12" s="367"/>
      <c r="Y12" s="367"/>
      <c r="Z12" s="367"/>
      <c r="AA12" s="367"/>
      <c r="AB12" s="367"/>
      <c r="AC12" s="367"/>
      <c r="AD12" s="452"/>
    </row>
    <row r="13" spans="1:30" x14ac:dyDescent="0.25">
      <c r="A13" s="367" t="s">
        <v>1113</v>
      </c>
      <c r="B13" s="367" t="s">
        <v>919</v>
      </c>
      <c r="C13" s="449" t="s">
        <v>1112</v>
      </c>
      <c r="D13" s="450" t="s">
        <v>919</v>
      </c>
      <c r="E13" s="367"/>
      <c r="F13" s="367">
        <v>3</v>
      </c>
      <c r="G13" s="367">
        <v>2</v>
      </c>
      <c r="H13" s="367">
        <v>5</v>
      </c>
      <c r="I13" s="367">
        <v>4</v>
      </c>
      <c r="J13" s="453">
        <v>0</v>
      </c>
      <c r="K13" s="367">
        <v>0</v>
      </c>
      <c r="L13" s="367">
        <v>4</v>
      </c>
      <c r="M13" s="367">
        <v>9</v>
      </c>
      <c r="N13" s="367">
        <v>14</v>
      </c>
      <c r="O13" s="367">
        <v>22</v>
      </c>
      <c r="P13" s="367"/>
      <c r="Q13" s="367"/>
      <c r="R13" s="367" t="s">
        <v>927</v>
      </c>
      <c r="S13" s="451" t="s">
        <v>919</v>
      </c>
      <c r="T13" s="451"/>
      <c r="U13" s="451"/>
      <c r="V13" s="451"/>
      <c r="W13" s="451"/>
      <c r="X13" s="367"/>
      <c r="Y13" s="367"/>
      <c r="Z13" s="367"/>
      <c r="AA13" s="367"/>
      <c r="AB13" s="367"/>
      <c r="AC13" s="367"/>
      <c r="AD13" s="463"/>
    </row>
    <row r="14" spans="1:30" x14ac:dyDescent="0.25">
      <c r="A14" s="367" t="s">
        <v>1126</v>
      </c>
      <c r="B14" s="367" t="s">
        <v>919</v>
      </c>
      <c r="C14" s="449" t="s">
        <v>1125</v>
      </c>
      <c r="D14" s="450"/>
      <c r="E14" s="367"/>
      <c r="F14" s="367">
        <v>3</v>
      </c>
      <c r="G14" s="367">
        <v>2</v>
      </c>
      <c r="H14" s="367">
        <v>0</v>
      </c>
      <c r="I14" s="367">
        <v>0</v>
      </c>
      <c r="J14" s="367">
        <v>5</v>
      </c>
      <c r="K14" s="367">
        <v>7</v>
      </c>
      <c r="L14" s="367">
        <v>7</v>
      </c>
      <c r="M14" s="367">
        <v>12</v>
      </c>
      <c r="N14" s="367">
        <v>10</v>
      </c>
      <c r="O14" s="367">
        <v>21</v>
      </c>
      <c r="P14" s="367"/>
      <c r="Q14" s="367"/>
      <c r="R14" s="367" t="s">
        <v>919</v>
      </c>
      <c r="S14" s="451" t="s">
        <v>919</v>
      </c>
      <c r="T14" s="451"/>
      <c r="U14" s="451"/>
      <c r="V14" s="451"/>
      <c r="W14" s="451"/>
      <c r="X14" s="367"/>
      <c r="Y14" s="367"/>
      <c r="Z14" s="367"/>
      <c r="AA14" s="367"/>
      <c r="AB14" s="367"/>
      <c r="AC14" s="367"/>
      <c r="AD14" s="452"/>
    </row>
    <row r="15" spans="1:30" x14ac:dyDescent="0.25">
      <c r="A15" s="367" t="s">
        <v>1147</v>
      </c>
      <c r="B15" s="367" t="s">
        <v>919</v>
      </c>
      <c r="C15" s="449" t="s">
        <v>1146</v>
      </c>
      <c r="D15" s="450"/>
      <c r="E15" s="367"/>
      <c r="F15" s="367">
        <v>3</v>
      </c>
      <c r="G15" s="367">
        <v>2</v>
      </c>
      <c r="H15" s="367">
        <v>0</v>
      </c>
      <c r="I15" s="367">
        <v>0</v>
      </c>
      <c r="J15" s="367">
        <v>5</v>
      </c>
      <c r="K15" s="367">
        <v>8</v>
      </c>
      <c r="L15" s="367">
        <v>8</v>
      </c>
      <c r="M15" s="367">
        <v>13</v>
      </c>
      <c r="N15" s="367">
        <v>16</v>
      </c>
      <c r="O15" s="367">
        <v>28</v>
      </c>
      <c r="P15" s="367"/>
      <c r="Q15" s="367"/>
      <c r="R15" s="367" t="s">
        <v>919</v>
      </c>
      <c r="S15" s="451" t="s">
        <v>919</v>
      </c>
      <c r="T15" s="451"/>
      <c r="U15" s="451"/>
      <c r="V15" s="451"/>
      <c r="W15" s="451"/>
      <c r="X15" s="367"/>
      <c r="Y15" s="367"/>
      <c r="Z15" s="367"/>
      <c r="AA15" s="367"/>
      <c r="AB15" s="367"/>
      <c r="AC15" s="367"/>
      <c r="AD15" s="463"/>
    </row>
    <row r="16" spans="1:30" x14ac:dyDescent="0.25">
      <c r="A16" s="367" t="s">
        <v>1154</v>
      </c>
      <c r="B16" s="367" t="s">
        <v>919</v>
      </c>
      <c r="C16" s="449" t="s">
        <v>1153</v>
      </c>
      <c r="D16" s="450"/>
      <c r="E16" s="367"/>
      <c r="F16" s="367">
        <v>3</v>
      </c>
      <c r="G16" s="367">
        <v>2</v>
      </c>
      <c r="H16" s="367">
        <v>0</v>
      </c>
      <c r="I16" s="367">
        <v>0</v>
      </c>
      <c r="J16" s="367">
        <v>5</v>
      </c>
      <c r="K16" s="367">
        <v>4</v>
      </c>
      <c r="L16" s="367">
        <v>4</v>
      </c>
      <c r="M16" s="367">
        <v>9</v>
      </c>
      <c r="N16" s="367">
        <v>16</v>
      </c>
      <c r="O16" s="367">
        <v>24</v>
      </c>
      <c r="P16" s="367"/>
      <c r="Q16" s="367"/>
      <c r="R16" s="367" t="s">
        <v>919</v>
      </c>
      <c r="S16" s="451" t="s">
        <v>919</v>
      </c>
      <c r="T16" s="451"/>
      <c r="U16" s="451"/>
      <c r="V16" s="451"/>
      <c r="W16" s="451"/>
      <c r="X16" s="367"/>
      <c r="Y16" s="367"/>
      <c r="Z16" s="367"/>
      <c r="AA16" s="367"/>
      <c r="AB16" s="367"/>
      <c r="AC16" s="367"/>
      <c r="AD16" s="452"/>
    </row>
    <row r="17" spans="1:30" x14ac:dyDescent="0.25">
      <c r="A17" s="367" t="s">
        <v>1161</v>
      </c>
      <c r="B17" s="367" t="s">
        <v>919</v>
      </c>
      <c r="C17" s="449" t="s">
        <v>1160</v>
      </c>
      <c r="D17" s="450"/>
      <c r="E17" s="367"/>
      <c r="F17" s="367">
        <v>3</v>
      </c>
      <c r="G17" s="367">
        <v>2</v>
      </c>
      <c r="H17" s="367">
        <v>0</v>
      </c>
      <c r="I17" s="367">
        <v>0</v>
      </c>
      <c r="J17" s="453">
        <v>0</v>
      </c>
      <c r="K17" s="453">
        <v>0</v>
      </c>
      <c r="L17" s="464">
        <v>4</v>
      </c>
      <c r="M17" s="367">
        <v>9</v>
      </c>
      <c r="N17" s="367">
        <v>10</v>
      </c>
      <c r="O17" s="367">
        <v>18</v>
      </c>
      <c r="P17" s="367"/>
      <c r="Q17" s="367"/>
      <c r="R17" s="367" t="s">
        <v>919</v>
      </c>
      <c r="S17" s="451" t="s">
        <v>927</v>
      </c>
      <c r="T17" s="451">
        <v>0</v>
      </c>
      <c r="U17" s="451">
        <v>0</v>
      </c>
      <c r="V17" s="451">
        <v>1</v>
      </c>
      <c r="W17" s="451">
        <v>4</v>
      </c>
      <c r="X17" s="451" t="s">
        <v>2065</v>
      </c>
      <c r="Y17" s="367"/>
      <c r="Z17" s="367"/>
      <c r="AA17" s="367"/>
      <c r="AB17" s="367"/>
      <c r="AC17" s="367"/>
      <c r="AD17" s="465"/>
    </row>
    <row r="18" spans="1:30" x14ac:dyDescent="0.25">
      <c r="A18" s="367" t="s">
        <v>1182</v>
      </c>
      <c r="B18" s="367" t="s">
        <v>919</v>
      </c>
      <c r="C18" s="449" t="s">
        <v>1181</v>
      </c>
      <c r="D18" s="450" t="s">
        <v>919</v>
      </c>
      <c r="E18" s="367"/>
      <c r="F18" s="367">
        <v>3</v>
      </c>
      <c r="G18" s="367">
        <v>2</v>
      </c>
      <c r="H18" s="367">
        <v>0</v>
      </c>
      <c r="I18" s="367">
        <v>0</v>
      </c>
      <c r="J18" s="453">
        <v>0</v>
      </c>
      <c r="K18" s="367">
        <v>0</v>
      </c>
      <c r="L18" s="367">
        <v>4</v>
      </c>
      <c r="M18" s="367">
        <v>9</v>
      </c>
      <c r="N18" s="367">
        <v>20</v>
      </c>
      <c r="O18" s="367">
        <v>28</v>
      </c>
      <c r="P18" s="367"/>
      <c r="Q18" s="367"/>
      <c r="R18" s="367" t="s">
        <v>927</v>
      </c>
      <c r="S18" s="451" t="s">
        <v>919</v>
      </c>
      <c r="T18" s="451"/>
      <c r="U18" s="451"/>
      <c r="V18" s="451"/>
      <c r="W18" s="451"/>
      <c r="X18" s="367"/>
      <c r="Y18" s="367"/>
      <c r="Z18" s="367"/>
      <c r="AA18" s="367"/>
      <c r="AB18" s="367"/>
      <c r="AC18" s="367"/>
      <c r="AD18" s="452"/>
    </row>
    <row r="19" spans="1:30" x14ac:dyDescent="0.25">
      <c r="A19" s="367" t="s">
        <v>1204</v>
      </c>
      <c r="B19" s="367" t="s">
        <v>919</v>
      </c>
      <c r="C19" s="449" t="s">
        <v>1203</v>
      </c>
      <c r="D19" s="450" t="s">
        <v>919</v>
      </c>
      <c r="E19" s="367"/>
      <c r="F19" s="367">
        <v>3</v>
      </c>
      <c r="G19" s="367">
        <v>2</v>
      </c>
      <c r="H19" s="367">
        <v>0</v>
      </c>
      <c r="I19" s="367">
        <v>0</v>
      </c>
      <c r="J19" s="367">
        <v>0</v>
      </c>
      <c r="K19" s="367">
        <v>0</v>
      </c>
      <c r="L19" s="367">
        <v>4</v>
      </c>
      <c r="M19" s="367">
        <v>9</v>
      </c>
      <c r="N19" s="367">
        <v>20</v>
      </c>
      <c r="O19" s="367">
        <v>28</v>
      </c>
      <c r="P19" s="367"/>
      <c r="Q19" s="367"/>
      <c r="R19" s="367" t="s">
        <v>927</v>
      </c>
      <c r="S19" s="451" t="s">
        <v>919</v>
      </c>
      <c r="T19" s="451"/>
      <c r="U19" s="451"/>
      <c r="V19" s="451"/>
      <c r="W19" s="451"/>
      <c r="X19" s="367"/>
      <c r="Y19" s="367"/>
      <c r="Z19" s="367"/>
      <c r="AA19" s="367"/>
      <c r="AB19" s="367"/>
      <c r="AC19" s="367"/>
      <c r="AD19" s="452"/>
    </row>
    <row r="20" spans="1:30" x14ac:dyDescent="0.25">
      <c r="A20" s="367" t="s">
        <v>1223</v>
      </c>
      <c r="B20" s="367" t="s">
        <v>919</v>
      </c>
      <c r="C20" s="449" t="s">
        <v>1222</v>
      </c>
      <c r="D20" s="450"/>
      <c r="E20" s="367"/>
      <c r="F20" s="367">
        <v>3</v>
      </c>
      <c r="G20" s="367">
        <v>2</v>
      </c>
      <c r="H20" s="367">
        <v>5</v>
      </c>
      <c r="I20" s="367">
        <v>2</v>
      </c>
      <c r="J20" s="453">
        <v>0</v>
      </c>
      <c r="K20" s="367">
        <v>0</v>
      </c>
      <c r="L20" s="367">
        <v>2</v>
      </c>
      <c r="M20" s="367">
        <v>7</v>
      </c>
      <c r="N20" s="367">
        <v>14</v>
      </c>
      <c r="O20" s="367">
        <v>20</v>
      </c>
      <c r="P20" s="367"/>
      <c r="Q20" s="367"/>
      <c r="R20" s="367" t="s">
        <v>919</v>
      </c>
      <c r="S20" s="451" t="s">
        <v>919</v>
      </c>
      <c r="T20" s="451"/>
      <c r="U20" s="451"/>
      <c r="V20" s="451"/>
      <c r="W20" s="451"/>
      <c r="X20" s="367"/>
      <c r="Y20" s="367"/>
      <c r="Z20" s="367"/>
      <c r="AA20" s="367"/>
      <c r="AB20" s="367"/>
      <c r="AC20" s="367"/>
      <c r="AD20" s="452"/>
    </row>
    <row r="21" spans="1:30" x14ac:dyDescent="0.25">
      <c r="A21" s="367" t="s">
        <v>1257</v>
      </c>
      <c r="B21" s="367" t="s">
        <v>919</v>
      </c>
      <c r="C21" s="449" t="s">
        <v>1256</v>
      </c>
      <c r="D21" s="450" t="s">
        <v>919</v>
      </c>
      <c r="E21" s="367"/>
      <c r="F21" s="367">
        <v>3</v>
      </c>
      <c r="G21" s="367">
        <v>2</v>
      </c>
      <c r="H21" s="367">
        <v>0</v>
      </c>
      <c r="I21" s="367">
        <v>0</v>
      </c>
      <c r="J21" s="453">
        <v>0</v>
      </c>
      <c r="K21" s="453">
        <v>0</v>
      </c>
      <c r="L21" s="464">
        <v>4</v>
      </c>
      <c r="M21" s="367">
        <v>9</v>
      </c>
      <c r="N21" s="367">
        <v>10</v>
      </c>
      <c r="O21" s="367">
        <v>18</v>
      </c>
      <c r="P21" s="367"/>
      <c r="Q21" s="367"/>
      <c r="R21" s="367" t="s">
        <v>927</v>
      </c>
      <c r="S21" s="451" t="s">
        <v>927</v>
      </c>
      <c r="T21" s="451">
        <v>0</v>
      </c>
      <c r="U21" s="451">
        <v>0</v>
      </c>
      <c r="V21" s="451">
        <v>1</v>
      </c>
      <c r="W21" s="451">
        <v>4</v>
      </c>
      <c r="X21" s="451" t="s">
        <v>2065</v>
      </c>
      <c r="Y21" s="367"/>
      <c r="Z21" s="367"/>
      <c r="AA21" s="367"/>
      <c r="AB21" s="367"/>
      <c r="AC21" s="367"/>
      <c r="AD21" s="465"/>
    </row>
    <row r="22" spans="1:30" x14ac:dyDescent="0.25">
      <c r="A22" s="367" t="s">
        <v>1271</v>
      </c>
      <c r="B22" s="367" t="s">
        <v>919</v>
      </c>
      <c r="C22" s="449" t="s">
        <v>1270</v>
      </c>
      <c r="D22" s="450"/>
      <c r="E22" s="367"/>
      <c r="F22" s="367">
        <v>3</v>
      </c>
      <c r="G22" s="367">
        <v>2</v>
      </c>
      <c r="H22" s="367">
        <v>0</v>
      </c>
      <c r="I22" s="367">
        <v>0</v>
      </c>
      <c r="J22" s="367">
        <v>5</v>
      </c>
      <c r="K22" s="367">
        <v>6</v>
      </c>
      <c r="L22" s="367">
        <v>3</v>
      </c>
      <c r="M22" s="367">
        <v>5</v>
      </c>
      <c r="N22" s="367">
        <v>14</v>
      </c>
      <c r="O22" s="367">
        <v>18</v>
      </c>
      <c r="P22" s="367"/>
      <c r="Q22" s="367"/>
      <c r="R22" s="367" t="s">
        <v>919</v>
      </c>
      <c r="S22" s="451" t="s">
        <v>919</v>
      </c>
      <c r="T22" s="451"/>
      <c r="U22" s="451"/>
      <c r="V22" s="451"/>
      <c r="W22" s="451"/>
      <c r="X22" s="367"/>
      <c r="Y22" s="367"/>
      <c r="Z22" s="367"/>
      <c r="AA22" s="367"/>
      <c r="AB22" s="367"/>
      <c r="AC22" s="367"/>
      <c r="AD22" s="463"/>
    </row>
    <row r="23" spans="1:30" x14ac:dyDescent="0.25">
      <c r="A23" s="367" t="s">
        <v>1276</v>
      </c>
      <c r="B23" s="367" t="s">
        <v>919</v>
      </c>
      <c r="C23" s="449" t="s">
        <v>524</v>
      </c>
      <c r="D23" s="450"/>
      <c r="E23" s="367"/>
      <c r="F23" s="367">
        <v>3</v>
      </c>
      <c r="G23" s="367">
        <v>2</v>
      </c>
      <c r="H23" s="367">
        <v>5</v>
      </c>
      <c r="I23" s="367">
        <v>5</v>
      </c>
      <c r="J23" s="367">
        <v>10</v>
      </c>
      <c r="K23" s="367">
        <v>5</v>
      </c>
      <c r="L23" s="367">
        <v>10</v>
      </c>
      <c r="M23" s="367">
        <v>15</v>
      </c>
      <c r="N23" s="367">
        <v>11</v>
      </c>
      <c r="O23" s="367">
        <v>27</v>
      </c>
      <c r="P23" s="367">
        <v>26</v>
      </c>
      <c r="Q23" s="367">
        <v>2</v>
      </c>
      <c r="R23" s="367" t="s">
        <v>919</v>
      </c>
      <c r="S23" s="451" t="s">
        <v>919</v>
      </c>
      <c r="T23" s="451"/>
      <c r="U23" s="451"/>
      <c r="V23" s="451"/>
      <c r="W23" s="451"/>
      <c r="X23" s="367"/>
      <c r="Y23" s="367"/>
      <c r="Z23" s="367"/>
      <c r="AA23" s="367"/>
      <c r="AB23" s="367"/>
      <c r="AC23" s="367"/>
      <c r="AD23" s="452"/>
    </row>
    <row r="24" spans="1:30" x14ac:dyDescent="0.25">
      <c r="A24" s="367" t="s">
        <v>684</v>
      </c>
      <c r="B24" s="367" t="s">
        <v>919</v>
      </c>
      <c r="C24" s="449" t="s">
        <v>542</v>
      </c>
      <c r="D24" s="450" t="s">
        <v>919</v>
      </c>
      <c r="E24" s="367"/>
      <c r="F24" s="367">
        <v>3</v>
      </c>
      <c r="G24" s="367">
        <v>2</v>
      </c>
      <c r="H24" s="367">
        <v>0</v>
      </c>
      <c r="I24" s="367">
        <v>0</v>
      </c>
      <c r="J24" s="367">
        <v>0</v>
      </c>
      <c r="K24" s="367">
        <v>0</v>
      </c>
      <c r="L24" s="367">
        <v>2</v>
      </c>
      <c r="M24" s="367">
        <v>7</v>
      </c>
      <c r="N24" s="367">
        <v>16</v>
      </c>
      <c r="O24" s="367">
        <v>22</v>
      </c>
      <c r="P24" s="367"/>
      <c r="Q24" s="367"/>
      <c r="R24" s="367" t="s">
        <v>927</v>
      </c>
      <c r="S24" s="455" t="s">
        <v>927</v>
      </c>
      <c r="T24" s="455">
        <v>0</v>
      </c>
      <c r="U24" s="455">
        <v>0</v>
      </c>
      <c r="V24" s="455">
        <v>1</v>
      </c>
      <c r="W24" s="455">
        <v>9</v>
      </c>
      <c r="X24" s="466"/>
      <c r="Y24" s="367"/>
      <c r="Z24" s="367"/>
      <c r="AA24" s="367"/>
      <c r="AB24" s="367"/>
      <c r="AC24" s="367"/>
      <c r="AD24" s="467"/>
    </row>
    <row r="25" spans="1:30" x14ac:dyDescent="0.25">
      <c r="A25" s="367" t="s">
        <v>1318</v>
      </c>
      <c r="B25" s="367" t="s">
        <v>919</v>
      </c>
      <c r="C25" s="449" t="s">
        <v>648</v>
      </c>
      <c r="D25" s="450"/>
      <c r="E25" s="367"/>
      <c r="F25" s="367">
        <v>3</v>
      </c>
      <c r="G25" s="367">
        <v>2</v>
      </c>
      <c r="H25" s="367">
        <v>0</v>
      </c>
      <c r="I25" s="367">
        <v>0</v>
      </c>
      <c r="J25" s="367">
        <v>5</v>
      </c>
      <c r="K25" s="367">
        <v>8</v>
      </c>
      <c r="L25" s="367">
        <v>8</v>
      </c>
      <c r="M25" s="367">
        <v>13</v>
      </c>
      <c r="N25" s="367">
        <v>10</v>
      </c>
      <c r="O25" s="367">
        <v>22</v>
      </c>
      <c r="P25" s="367"/>
      <c r="Q25" s="367"/>
      <c r="R25" s="367" t="s">
        <v>919</v>
      </c>
      <c r="S25" s="451" t="s">
        <v>919</v>
      </c>
      <c r="T25" s="451"/>
      <c r="U25" s="451"/>
      <c r="V25" s="451"/>
      <c r="W25" s="451"/>
      <c r="X25" s="367"/>
      <c r="Y25" s="367"/>
      <c r="Z25" s="367"/>
      <c r="AA25" s="367"/>
      <c r="AB25" s="367"/>
      <c r="AC25" s="367"/>
      <c r="AD25" s="452"/>
    </row>
    <row r="26" spans="1:30" x14ac:dyDescent="0.25">
      <c r="A26" s="367" t="s">
        <v>1333</v>
      </c>
      <c r="B26" s="367" t="s">
        <v>919</v>
      </c>
      <c r="C26" s="449" t="s">
        <v>1332</v>
      </c>
      <c r="D26" s="450"/>
      <c r="E26" s="367"/>
      <c r="F26" s="367">
        <v>3</v>
      </c>
      <c r="G26" s="367">
        <v>2</v>
      </c>
      <c r="H26" s="367">
        <v>0</v>
      </c>
      <c r="I26" s="367">
        <v>0</v>
      </c>
      <c r="J26" s="367">
        <v>9</v>
      </c>
      <c r="K26" s="367">
        <v>6</v>
      </c>
      <c r="L26" s="367">
        <v>6</v>
      </c>
      <c r="M26" s="367">
        <v>9</v>
      </c>
      <c r="N26" s="367">
        <v>15</v>
      </c>
      <c r="O26" s="367">
        <v>23</v>
      </c>
      <c r="P26" s="367"/>
      <c r="Q26" s="367"/>
      <c r="R26" s="367" t="s">
        <v>919</v>
      </c>
      <c r="S26" s="451" t="s">
        <v>919</v>
      </c>
      <c r="T26" s="451"/>
      <c r="U26" s="451"/>
      <c r="V26" s="451"/>
      <c r="W26" s="451"/>
      <c r="X26" s="367"/>
      <c r="Y26" s="367"/>
      <c r="Z26" s="367"/>
      <c r="AA26" s="367"/>
      <c r="AB26" s="367"/>
      <c r="AC26" s="367"/>
      <c r="AD26" s="452"/>
    </row>
    <row r="27" spans="1:30" x14ac:dyDescent="0.25">
      <c r="A27" s="367" t="s">
        <v>1340</v>
      </c>
      <c r="B27" s="367" t="s">
        <v>919</v>
      </c>
      <c r="C27" s="449" t="s">
        <v>1339</v>
      </c>
      <c r="D27" s="450"/>
      <c r="E27" s="367"/>
      <c r="F27" s="367">
        <v>3</v>
      </c>
      <c r="G27" s="367">
        <v>2</v>
      </c>
      <c r="H27" s="367">
        <v>5</v>
      </c>
      <c r="I27" s="367">
        <v>3</v>
      </c>
      <c r="J27" s="367">
        <v>8</v>
      </c>
      <c r="K27" s="367">
        <v>4</v>
      </c>
      <c r="L27" s="367">
        <v>7</v>
      </c>
      <c r="M27" s="367">
        <v>12</v>
      </c>
      <c r="N27" s="367">
        <v>16</v>
      </c>
      <c r="O27" s="367">
        <v>27</v>
      </c>
      <c r="P27" s="367"/>
      <c r="Q27" s="367"/>
      <c r="R27" s="367" t="s">
        <v>919</v>
      </c>
      <c r="S27" s="451" t="s">
        <v>919</v>
      </c>
      <c r="T27" s="451"/>
      <c r="U27" s="451"/>
      <c r="V27" s="451"/>
      <c r="W27" s="451"/>
      <c r="X27" s="367"/>
      <c r="Y27" s="367"/>
      <c r="Z27" s="367"/>
      <c r="AA27" s="367"/>
      <c r="AB27" s="367"/>
      <c r="AC27" s="367"/>
      <c r="AD27" s="452"/>
    </row>
    <row r="28" spans="1:30" x14ac:dyDescent="0.25">
      <c r="A28" s="367" t="s">
        <v>1347</v>
      </c>
      <c r="B28" s="367" t="s">
        <v>919</v>
      </c>
      <c r="C28" s="449" t="s">
        <v>1346</v>
      </c>
      <c r="D28" s="450"/>
      <c r="E28" s="367"/>
      <c r="F28" s="367">
        <v>3</v>
      </c>
      <c r="G28" s="367">
        <v>2</v>
      </c>
      <c r="H28" s="367">
        <v>0</v>
      </c>
      <c r="I28" s="367">
        <v>0</v>
      </c>
      <c r="J28" s="367">
        <v>5</v>
      </c>
      <c r="K28" s="367">
        <v>4</v>
      </c>
      <c r="L28" s="367">
        <v>4</v>
      </c>
      <c r="M28" s="367">
        <v>9</v>
      </c>
      <c r="N28" s="367">
        <v>10</v>
      </c>
      <c r="O28" s="367">
        <v>18</v>
      </c>
      <c r="P28" s="367"/>
      <c r="Q28" s="367"/>
      <c r="R28" s="367" t="s">
        <v>927</v>
      </c>
      <c r="S28" s="451" t="s">
        <v>919</v>
      </c>
      <c r="T28" s="451"/>
      <c r="U28" s="451"/>
      <c r="V28" s="451"/>
      <c r="W28" s="451"/>
      <c r="X28" s="367"/>
      <c r="Y28" s="367"/>
      <c r="Z28" s="367"/>
      <c r="AA28" s="367"/>
      <c r="AB28" s="367"/>
      <c r="AC28" s="367"/>
      <c r="AD28" s="452"/>
    </row>
    <row r="29" spans="1:30" x14ac:dyDescent="0.25">
      <c r="A29" s="367" t="s">
        <v>1374</v>
      </c>
      <c r="B29" s="367" t="s">
        <v>919</v>
      </c>
      <c r="C29" s="449" t="s">
        <v>1373</v>
      </c>
      <c r="D29" s="450" t="s">
        <v>919</v>
      </c>
      <c r="E29" s="367"/>
      <c r="F29" s="367">
        <v>3</v>
      </c>
      <c r="G29" s="367">
        <v>2</v>
      </c>
      <c r="H29" s="367">
        <v>0</v>
      </c>
      <c r="I29" s="367">
        <v>0</v>
      </c>
      <c r="J29" s="367">
        <v>0</v>
      </c>
      <c r="K29" s="367">
        <v>0</v>
      </c>
      <c r="L29" s="367">
        <v>0</v>
      </c>
      <c r="M29" s="367">
        <v>9</v>
      </c>
      <c r="N29" s="367">
        <v>20</v>
      </c>
      <c r="O29" s="367">
        <v>28</v>
      </c>
      <c r="P29" s="367"/>
      <c r="Q29" s="367"/>
      <c r="R29" s="367" t="s">
        <v>927</v>
      </c>
      <c r="S29" s="451" t="s">
        <v>927</v>
      </c>
      <c r="T29" s="451">
        <v>0</v>
      </c>
      <c r="U29" s="451">
        <v>0</v>
      </c>
      <c r="V29" s="451">
        <v>1</v>
      </c>
      <c r="W29" s="451">
        <v>8</v>
      </c>
      <c r="X29" s="367" t="s">
        <v>2066</v>
      </c>
      <c r="Y29" s="367"/>
      <c r="Z29" s="367"/>
      <c r="AA29" s="367"/>
      <c r="AB29" s="367"/>
      <c r="AC29" s="367"/>
      <c r="AD29" s="452"/>
    </row>
    <row r="30" spans="1:30" x14ac:dyDescent="0.25">
      <c r="A30" s="367" t="s">
        <v>515</v>
      </c>
      <c r="B30" s="451" t="s">
        <v>919</v>
      </c>
      <c r="C30" s="449" t="s">
        <v>1380</v>
      </c>
      <c r="D30" s="450"/>
      <c r="E30" s="367"/>
      <c r="F30" s="367"/>
      <c r="G30" s="367"/>
      <c r="H30" s="367">
        <v>0</v>
      </c>
      <c r="I30" s="367">
        <v>0</v>
      </c>
      <c r="J30" s="367">
        <v>9</v>
      </c>
      <c r="K30" s="367">
        <v>6</v>
      </c>
      <c r="L30" s="367">
        <v>6</v>
      </c>
      <c r="M30" s="367">
        <v>15</v>
      </c>
      <c r="N30" s="367">
        <v>8</v>
      </c>
      <c r="O30" s="367">
        <v>22</v>
      </c>
      <c r="P30" s="367"/>
      <c r="Q30" s="367"/>
      <c r="R30" s="367" t="s">
        <v>919</v>
      </c>
      <c r="S30" s="451" t="s">
        <v>919</v>
      </c>
      <c r="T30" s="455"/>
      <c r="U30" s="455"/>
      <c r="V30" s="455"/>
      <c r="W30" s="455"/>
      <c r="X30" s="367"/>
      <c r="Y30" s="367"/>
      <c r="Z30" s="367"/>
      <c r="AA30" s="367"/>
      <c r="AB30" s="367"/>
      <c r="AC30" s="367"/>
      <c r="AD30" s="452"/>
    </row>
    <row r="31" spans="1:30" x14ac:dyDescent="0.25">
      <c r="A31" s="367" t="s">
        <v>1441</v>
      </c>
      <c r="B31" s="367" t="s">
        <v>919</v>
      </c>
      <c r="C31" s="449" t="s">
        <v>1440</v>
      </c>
      <c r="D31" s="450"/>
      <c r="E31" s="367"/>
      <c r="F31" s="367">
        <v>3</v>
      </c>
      <c r="G31" s="367">
        <v>2</v>
      </c>
      <c r="H31" s="367">
        <v>0</v>
      </c>
      <c r="I31" s="367">
        <v>0</v>
      </c>
      <c r="J31" s="367">
        <v>5</v>
      </c>
      <c r="K31" s="367">
        <v>8</v>
      </c>
      <c r="L31" s="367">
        <v>8</v>
      </c>
      <c r="M31" s="367">
        <v>5</v>
      </c>
      <c r="N31" s="367">
        <v>24</v>
      </c>
      <c r="O31" s="367">
        <v>28</v>
      </c>
      <c r="P31" s="367"/>
      <c r="Q31" s="367"/>
      <c r="R31" s="367" t="s">
        <v>919</v>
      </c>
      <c r="S31" s="451" t="s">
        <v>919</v>
      </c>
      <c r="T31" s="451"/>
      <c r="U31" s="451"/>
      <c r="V31" s="451"/>
      <c r="W31" s="451"/>
      <c r="X31" s="367"/>
      <c r="Y31" s="367"/>
      <c r="Z31" s="367"/>
      <c r="AA31" s="367"/>
      <c r="AB31" s="367"/>
      <c r="AC31" s="367"/>
      <c r="AD31" s="452"/>
    </row>
    <row r="32" spans="1:30" x14ac:dyDescent="0.25">
      <c r="A32" s="367" t="s">
        <v>1448</v>
      </c>
      <c r="B32" s="367" t="s">
        <v>919</v>
      </c>
      <c r="C32" s="449" t="s">
        <v>1447</v>
      </c>
      <c r="D32" s="450"/>
      <c r="E32" s="367"/>
      <c r="F32" s="367">
        <v>3</v>
      </c>
      <c r="G32" s="367">
        <v>2</v>
      </c>
      <c r="H32" s="367">
        <v>0</v>
      </c>
      <c r="I32" s="367">
        <v>0</v>
      </c>
      <c r="J32" s="367">
        <v>5</v>
      </c>
      <c r="K32" s="367">
        <v>4</v>
      </c>
      <c r="L32" s="367">
        <v>4</v>
      </c>
      <c r="M32" s="367">
        <v>9</v>
      </c>
      <c r="N32" s="367">
        <v>18</v>
      </c>
      <c r="O32" s="367">
        <v>26</v>
      </c>
      <c r="P32" s="367"/>
      <c r="Q32" s="367"/>
      <c r="R32" s="367" t="s">
        <v>919</v>
      </c>
      <c r="S32" s="451" t="s">
        <v>919</v>
      </c>
      <c r="T32" s="451"/>
      <c r="U32" s="451"/>
      <c r="V32" s="451"/>
      <c r="W32" s="451"/>
      <c r="X32" s="367"/>
      <c r="Y32" s="367"/>
      <c r="Z32" s="367"/>
      <c r="AA32" s="367"/>
      <c r="AB32" s="367"/>
      <c r="AC32" s="367"/>
      <c r="AD32" s="452"/>
    </row>
    <row r="33" spans="1:30" x14ac:dyDescent="0.25">
      <c r="A33" s="367" t="s">
        <v>1473</v>
      </c>
      <c r="B33" s="367" t="s">
        <v>919</v>
      </c>
      <c r="C33" s="449" t="s">
        <v>1472</v>
      </c>
      <c r="D33" s="450" t="s">
        <v>919</v>
      </c>
      <c r="E33" s="367"/>
      <c r="F33" s="367">
        <v>3</v>
      </c>
      <c r="G33" s="367">
        <v>2</v>
      </c>
      <c r="H33" s="367">
        <v>0</v>
      </c>
      <c r="I33" s="367">
        <v>0</v>
      </c>
      <c r="J33" s="367">
        <v>9</v>
      </c>
      <c r="K33" s="367">
        <v>3</v>
      </c>
      <c r="L33" s="367">
        <v>3</v>
      </c>
      <c r="M33" s="367">
        <v>12</v>
      </c>
      <c r="N33" s="367">
        <v>12</v>
      </c>
      <c r="O33" s="367">
        <v>23</v>
      </c>
      <c r="P33" s="367"/>
      <c r="Q33" s="367"/>
      <c r="R33" s="367" t="s">
        <v>927</v>
      </c>
      <c r="S33" s="451" t="s">
        <v>919</v>
      </c>
      <c r="T33" s="451"/>
      <c r="U33" s="451"/>
      <c r="V33" s="451"/>
      <c r="W33" s="451"/>
      <c r="X33" s="367"/>
      <c r="Y33" s="367"/>
      <c r="Z33" s="367"/>
      <c r="AA33" s="367"/>
      <c r="AB33" s="367"/>
      <c r="AC33" s="367"/>
      <c r="AD33" s="452"/>
    </row>
    <row r="34" spans="1:30" x14ac:dyDescent="0.25">
      <c r="A34" s="367" t="s">
        <v>1480</v>
      </c>
      <c r="B34" s="367" t="s">
        <v>919</v>
      </c>
      <c r="C34" s="449" t="s">
        <v>1479</v>
      </c>
      <c r="D34" s="450"/>
      <c r="E34" s="367"/>
      <c r="F34" s="367">
        <v>3</v>
      </c>
      <c r="G34" s="367">
        <v>2</v>
      </c>
      <c r="H34" s="367">
        <v>0</v>
      </c>
      <c r="I34" s="367">
        <v>0</v>
      </c>
      <c r="J34" s="367">
        <v>9</v>
      </c>
      <c r="K34" s="367">
        <v>6</v>
      </c>
      <c r="L34" s="367">
        <v>6</v>
      </c>
      <c r="M34" s="367">
        <v>15</v>
      </c>
      <c r="N34" s="367">
        <v>8</v>
      </c>
      <c r="O34" s="367">
        <v>22</v>
      </c>
      <c r="P34" s="367"/>
      <c r="Q34" s="367"/>
      <c r="R34" s="367" t="s">
        <v>919</v>
      </c>
      <c r="S34" s="451" t="s">
        <v>919</v>
      </c>
      <c r="T34" s="451"/>
      <c r="U34" s="451"/>
      <c r="V34" s="451"/>
      <c r="W34" s="451"/>
      <c r="X34" s="367"/>
      <c r="Y34" s="367"/>
      <c r="Z34" s="367"/>
      <c r="AA34" s="367"/>
      <c r="AB34" s="367"/>
      <c r="AC34" s="367"/>
      <c r="AD34" s="452"/>
    </row>
    <row r="35" spans="1:30" x14ac:dyDescent="0.25">
      <c r="A35" s="367" t="s">
        <v>534</v>
      </c>
      <c r="B35" s="367" t="s">
        <v>919</v>
      </c>
      <c r="C35" s="449" t="s">
        <v>1485</v>
      </c>
      <c r="D35" s="450"/>
      <c r="E35" s="367"/>
      <c r="F35" s="367">
        <v>3</v>
      </c>
      <c r="G35" s="367">
        <v>2</v>
      </c>
      <c r="H35" s="367">
        <v>0</v>
      </c>
      <c r="I35" s="367">
        <v>0</v>
      </c>
      <c r="J35" s="367">
        <v>9</v>
      </c>
      <c r="K35" s="367">
        <v>6</v>
      </c>
      <c r="L35" s="367">
        <v>6</v>
      </c>
      <c r="M35" s="367">
        <v>15</v>
      </c>
      <c r="N35" s="367">
        <v>8</v>
      </c>
      <c r="O35" s="367">
        <v>22</v>
      </c>
      <c r="P35" s="367"/>
      <c r="Q35" s="367"/>
      <c r="R35" s="367" t="s">
        <v>919</v>
      </c>
      <c r="S35" s="451" t="s">
        <v>919</v>
      </c>
      <c r="T35" s="455"/>
      <c r="U35" s="455"/>
      <c r="V35" s="455"/>
      <c r="W35" s="455"/>
      <c r="X35" s="367"/>
      <c r="Y35" s="367"/>
      <c r="Z35" s="367"/>
      <c r="AA35" s="367"/>
      <c r="AB35" s="367"/>
      <c r="AC35" s="367"/>
      <c r="AD35" s="452"/>
    </row>
    <row r="36" spans="1:30" x14ac:dyDescent="0.25">
      <c r="A36" s="367" t="s">
        <v>1491</v>
      </c>
      <c r="B36" s="367" t="s">
        <v>919</v>
      </c>
      <c r="C36" s="449" t="s">
        <v>745</v>
      </c>
      <c r="D36" s="450" t="s">
        <v>919</v>
      </c>
      <c r="E36" s="367"/>
      <c r="F36" s="367">
        <v>3</v>
      </c>
      <c r="G36" s="367">
        <v>2</v>
      </c>
      <c r="H36" s="367">
        <v>6</v>
      </c>
      <c r="I36" s="453">
        <v>2</v>
      </c>
      <c r="J36" s="367">
        <v>8</v>
      </c>
      <c r="K36" s="367">
        <v>3</v>
      </c>
      <c r="L36" s="367">
        <v>6</v>
      </c>
      <c r="M36" s="367">
        <v>15</v>
      </c>
      <c r="N36" s="367">
        <v>9</v>
      </c>
      <c r="O36" s="367">
        <v>23</v>
      </c>
      <c r="P36" s="367"/>
      <c r="Q36" s="367"/>
      <c r="R36" s="367" t="s">
        <v>927</v>
      </c>
      <c r="S36" s="451" t="s">
        <v>919</v>
      </c>
      <c r="T36" s="451"/>
      <c r="U36" s="451"/>
      <c r="V36" s="451"/>
      <c r="W36" s="451"/>
      <c r="X36" s="367"/>
      <c r="Y36" s="367"/>
      <c r="Z36" s="367"/>
      <c r="AA36" s="367"/>
      <c r="AB36" s="367"/>
      <c r="AC36" s="367"/>
      <c r="AD36" s="465" t="s">
        <v>2067</v>
      </c>
    </row>
    <row r="37" spans="1:30" x14ac:dyDescent="0.25">
      <c r="A37" s="367" t="s">
        <v>200</v>
      </c>
      <c r="B37" s="367" t="s">
        <v>919</v>
      </c>
      <c r="C37" s="449" t="s">
        <v>1497</v>
      </c>
      <c r="D37" s="450"/>
      <c r="E37" s="367"/>
      <c r="F37" s="367">
        <v>3</v>
      </c>
      <c r="G37" s="367">
        <v>2</v>
      </c>
      <c r="H37" s="367">
        <v>6</v>
      </c>
      <c r="I37" s="367">
        <v>5</v>
      </c>
      <c r="J37" s="367">
        <v>11</v>
      </c>
      <c r="K37" s="367">
        <v>5</v>
      </c>
      <c r="L37" s="367">
        <v>10</v>
      </c>
      <c r="M37" s="367">
        <v>16</v>
      </c>
      <c r="N37" s="367">
        <v>12</v>
      </c>
      <c r="O37" s="367">
        <v>27</v>
      </c>
      <c r="P37" s="367">
        <v>5</v>
      </c>
      <c r="Q37" s="367">
        <v>1</v>
      </c>
      <c r="R37" s="367" t="s">
        <v>919</v>
      </c>
      <c r="S37" s="451" t="s">
        <v>919</v>
      </c>
      <c r="T37" s="451"/>
      <c r="U37" s="451"/>
      <c r="V37" s="451"/>
      <c r="W37" s="451"/>
      <c r="X37" s="367"/>
      <c r="Y37" s="367"/>
      <c r="Z37" s="367"/>
      <c r="AA37" s="367"/>
      <c r="AB37" s="367"/>
      <c r="AC37" s="367"/>
      <c r="AD37" s="452"/>
    </row>
    <row r="38" spans="1:30" x14ac:dyDescent="0.25">
      <c r="A38" s="367" t="s">
        <v>551</v>
      </c>
      <c r="B38" s="451" t="s">
        <v>919</v>
      </c>
      <c r="C38" s="449" t="s">
        <v>1517</v>
      </c>
      <c r="D38" s="450"/>
      <c r="E38" s="367"/>
      <c r="F38" s="367"/>
      <c r="G38" s="367"/>
      <c r="H38" s="367">
        <v>0</v>
      </c>
      <c r="I38" s="367">
        <v>0</v>
      </c>
      <c r="J38" s="367">
        <v>9</v>
      </c>
      <c r="K38" s="367">
        <v>6</v>
      </c>
      <c r="L38" s="367">
        <v>6</v>
      </c>
      <c r="M38" s="367">
        <v>15</v>
      </c>
      <c r="N38" s="367">
        <v>8</v>
      </c>
      <c r="O38" s="367">
        <v>22</v>
      </c>
      <c r="P38" s="367"/>
      <c r="Q38" s="367"/>
      <c r="R38" s="367"/>
      <c r="S38" s="455" t="s">
        <v>919</v>
      </c>
      <c r="T38" s="455"/>
      <c r="U38" s="455"/>
      <c r="V38" s="455"/>
      <c r="W38" s="455"/>
      <c r="X38" s="367"/>
      <c r="Y38" s="367"/>
      <c r="Z38" s="367"/>
      <c r="AA38" s="367"/>
      <c r="AB38" s="367"/>
      <c r="AC38" s="367"/>
      <c r="AD38" s="452"/>
    </row>
    <row r="39" spans="1:30" x14ac:dyDescent="0.25">
      <c r="A39" s="367" t="s">
        <v>1524</v>
      </c>
      <c r="B39" s="367" t="s">
        <v>919</v>
      </c>
      <c r="C39" s="449" t="s">
        <v>1523</v>
      </c>
      <c r="D39" s="450" t="s">
        <v>919</v>
      </c>
      <c r="E39" s="367"/>
      <c r="F39" s="367">
        <v>3</v>
      </c>
      <c r="G39" s="367">
        <v>2</v>
      </c>
      <c r="H39" s="367">
        <v>0</v>
      </c>
      <c r="I39" s="367">
        <v>0</v>
      </c>
      <c r="J39" s="367">
        <v>9</v>
      </c>
      <c r="K39" s="367">
        <v>4</v>
      </c>
      <c r="L39" s="367">
        <v>4</v>
      </c>
      <c r="M39" s="367">
        <v>13</v>
      </c>
      <c r="N39" s="367">
        <v>18</v>
      </c>
      <c r="O39" s="367">
        <v>30</v>
      </c>
      <c r="P39" s="367"/>
      <c r="Q39" s="367"/>
      <c r="R39" s="367" t="s">
        <v>927</v>
      </c>
      <c r="S39" s="451" t="s">
        <v>919</v>
      </c>
      <c r="T39" s="451"/>
      <c r="U39" s="451"/>
      <c r="V39" s="451"/>
      <c r="W39" s="451"/>
      <c r="X39" s="367"/>
      <c r="Y39" s="367"/>
      <c r="Z39" s="367"/>
      <c r="AA39" s="367"/>
      <c r="AB39" s="466" t="s">
        <v>2068</v>
      </c>
      <c r="AC39" s="367"/>
      <c r="AD39" s="452"/>
    </row>
    <row r="40" spans="1:30" x14ac:dyDescent="0.25">
      <c r="A40" s="367" t="s">
        <v>1531</v>
      </c>
      <c r="B40" s="367" t="s">
        <v>919</v>
      </c>
      <c r="C40" s="449" t="s">
        <v>1530</v>
      </c>
      <c r="D40" s="450" t="s">
        <v>919</v>
      </c>
      <c r="E40" s="367"/>
      <c r="F40" s="367">
        <v>3</v>
      </c>
      <c r="G40" s="367">
        <v>2</v>
      </c>
      <c r="H40" s="367">
        <v>0</v>
      </c>
      <c r="I40" s="367">
        <v>0</v>
      </c>
      <c r="J40" s="367">
        <v>5</v>
      </c>
      <c r="K40" s="367">
        <v>3</v>
      </c>
      <c r="L40" s="367">
        <v>3</v>
      </c>
      <c r="M40" s="367">
        <v>8</v>
      </c>
      <c r="N40" s="367">
        <v>13</v>
      </c>
      <c r="O40" s="367">
        <v>20</v>
      </c>
      <c r="P40" s="367"/>
      <c r="Q40" s="367"/>
      <c r="R40" s="367" t="s">
        <v>927</v>
      </c>
      <c r="S40" s="451" t="s">
        <v>919</v>
      </c>
      <c r="T40" s="451"/>
      <c r="U40" s="451"/>
      <c r="V40" s="451"/>
      <c r="W40" s="451"/>
      <c r="X40" s="367"/>
      <c r="Y40" s="367"/>
      <c r="Z40" s="367"/>
      <c r="AA40" s="367"/>
      <c r="AB40" s="466" t="s">
        <v>2069</v>
      </c>
      <c r="AC40" s="367"/>
      <c r="AD40" s="452"/>
    </row>
    <row r="41" spans="1:30" x14ac:dyDescent="0.25">
      <c r="A41" s="367" t="s">
        <v>1562</v>
      </c>
      <c r="B41" s="367" t="s">
        <v>919</v>
      </c>
      <c r="C41" s="449" t="s">
        <v>1561</v>
      </c>
      <c r="D41" s="450" t="s">
        <v>919</v>
      </c>
      <c r="E41" s="367"/>
      <c r="F41" s="367">
        <v>3</v>
      </c>
      <c r="G41" s="367">
        <v>2</v>
      </c>
      <c r="H41" s="367">
        <v>0</v>
      </c>
      <c r="I41" s="367">
        <v>0</v>
      </c>
      <c r="J41" s="367">
        <v>5</v>
      </c>
      <c r="K41" s="367">
        <v>4</v>
      </c>
      <c r="L41" s="367">
        <v>4</v>
      </c>
      <c r="M41" s="367">
        <v>9</v>
      </c>
      <c r="N41" s="367">
        <v>10</v>
      </c>
      <c r="O41" s="367">
        <v>20</v>
      </c>
      <c r="P41" s="367">
        <v>19</v>
      </c>
      <c r="Q41" s="367">
        <v>2</v>
      </c>
      <c r="R41" s="367" t="s">
        <v>927</v>
      </c>
      <c r="S41" s="451" t="s">
        <v>919</v>
      </c>
      <c r="T41" s="451"/>
      <c r="U41" s="451"/>
      <c r="V41" s="451"/>
      <c r="W41" s="451"/>
      <c r="X41" s="367"/>
      <c r="Y41" s="367"/>
      <c r="Z41" s="367"/>
      <c r="AA41" s="367"/>
      <c r="AB41" s="367"/>
      <c r="AC41" s="367"/>
      <c r="AD41" s="452"/>
    </row>
    <row r="42" spans="1:30" x14ac:dyDescent="0.25">
      <c r="A42" s="367" t="s">
        <v>1569</v>
      </c>
      <c r="B42" s="367" t="s">
        <v>919</v>
      </c>
      <c r="C42" s="449" t="s">
        <v>1568</v>
      </c>
      <c r="D42" s="450" t="s">
        <v>919</v>
      </c>
      <c r="E42" s="367"/>
      <c r="F42" s="367">
        <v>3</v>
      </c>
      <c r="G42" s="367">
        <v>2</v>
      </c>
      <c r="H42" s="367">
        <v>0</v>
      </c>
      <c r="I42" s="367">
        <v>0</v>
      </c>
      <c r="J42" s="367">
        <v>0</v>
      </c>
      <c r="K42" s="367">
        <v>0</v>
      </c>
      <c r="L42" s="367">
        <v>0</v>
      </c>
      <c r="M42" s="367">
        <v>9</v>
      </c>
      <c r="N42" s="367">
        <v>22</v>
      </c>
      <c r="O42" s="367">
        <v>30</v>
      </c>
      <c r="P42" s="367"/>
      <c r="Q42" s="367"/>
      <c r="R42" s="367" t="s">
        <v>927</v>
      </c>
      <c r="S42" s="451" t="s">
        <v>927</v>
      </c>
      <c r="T42" s="451">
        <v>0</v>
      </c>
      <c r="U42" s="451">
        <v>0</v>
      </c>
      <c r="V42" s="451">
        <v>1</v>
      </c>
      <c r="W42" s="451">
        <v>3</v>
      </c>
      <c r="X42" s="367" t="s">
        <v>2070</v>
      </c>
      <c r="Y42" s="367"/>
      <c r="Z42" s="367"/>
      <c r="AA42" s="367"/>
      <c r="AB42" s="367"/>
      <c r="AC42" s="367"/>
      <c r="AD42" s="465"/>
    </row>
    <row r="43" spans="1:30" x14ac:dyDescent="0.25">
      <c r="A43" s="367" t="s">
        <v>1583</v>
      </c>
      <c r="B43" s="367" t="s">
        <v>919</v>
      </c>
      <c r="C43" s="449" t="s">
        <v>1582</v>
      </c>
      <c r="D43" s="450"/>
      <c r="E43" s="367"/>
      <c r="F43" s="367">
        <v>3</v>
      </c>
      <c r="G43" s="367">
        <v>2</v>
      </c>
      <c r="H43" s="367">
        <v>0</v>
      </c>
      <c r="I43" s="367">
        <v>0</v>
      </c>
      <c r="J43" s="367">
        <v>0</v>
      </c>
      <c r="K43" s="367">
        <v>0</v>
      </c>
      <c r="L43" s="367">
        <v>0</v>
      </c>
      <c r="M43" s="367">
        <v>9</v>
      </c>
      <c r="N43" s="367">
        <v>13</v>
      </c>
      <c r="O43" s="367">
        <v>21</v>
      </c>
      <c r="P43" s="367"/>
      <c r="Q43" s="367"/>
      <c r="R43" s="367" t="s">
        <v>919</v>
      </c>
      <c r="S43" s="451" t="s">
        <v>919</v>
      </c>
      <c r="T43" s="451"/>
      <c r="U43" s="451"/>
      <c r="V43" s="451"/>
      <c r="W43" s="451"/>
      <c r="X43" s="367"/>
      <c r="Y43" s="367"/>
      <c r="Z43" s="367"/>
      <c r="AA43" s="367"/>
      <c r="AB43" s="367"/>
      <c r="AC43" s="367"/>
      <c r="AD43" s="452"/>
    </row>
    <row r="44" spans="1:30" x14ac:dyDescent="0.25">
      <c r="A44" s="367" t="s">
        <v>1588</v>
      </c>
      <c r="B44" s="367" t="s">
        <v>919</v>
      </c>
      <c r="C44" s="449" t="s">
        <v>1587</v>
      </c>
      <c r="D44" s="450" t="s">
        <v>919</v>
      </c>
      <c r="E44" s="367"/>
      <c r="F44" s="367">
        <v>3</v>
      </c>
      <c r="G44" s="367">
        <v>2</v>
      </c>
      <c r="H44" s="367">
        <v>0</v>
      </c>
      <c r="I44" s="367">
        <v>0</v>
      </c>
      <c r="J44" s="367">
        <v>5</v>
      </c>
      <c r="K44" s="367">
        <v>4</v>
      </c>
      <c r="L44" s="367">
        <v>4</v>
      </c>
      <c r="M44" s="367">
        <v>9</v>
      </c>
      <c r="N44" s="367">
        <v>20</v>
      </c>
      <c r="O44" s="367">
        <v>28</v>
      </c>
      <c r="P44" s="367"/>
      <c r="Q44" s="367"/>
      <c r="R44" s="367" t="s">
        <v>927</v>
      </c>
      <c r="S44" s="451" t="s">
        <v>919</v>
      </c>
      <c r="T44" s="451"/>
      <c r="U44" s="451"/>
      <c r="V44" s="451"/>
      <c r="W44" s="451"/>
      <c r="X44" s="367"/>
      <c r="Y44" s="367"/>
      <c r="Z44" s="367"/>
      <c r="AA44" s="367"/>
      <c r="AB44" s="367"/>
      <c r="AC44" s="367"/>
      <c r="AD44" s="452"/>
    </row>
    <row r="45" spans="1:30" x14ac:dyDescent="0.25">
      <c r="A45" s="367" t="s">
        <v>1608</v>
      </c>
      <c r="B45" s="367" t="s">
        <v>919</v>
      </c>
      <c r="C45" s="449" t="s">
        <v>1607</v>
      </c>
      <c r="D45" s="450"/>
      <c r="E45" s="367"/>
      <c r="F45" s="367">
        <v>3</v>
      </c>
      <c r="G45" s="367">
        <v>2</v>
      </c>
      <c r="H45" s="367">
        <v>0</v>
      </c>
      <c r="I45" s="367">
        <v>0</v>
      </c>
      <c r="J45" s="367">
        <v>5</v>
      </c>
      <c r="K45" s="367">
        <v>5</v>
      </c>
      <c r="L45" s="367">
        <v>5</v>
      </c>
      <c r="M45" s="367">
        <v>10</v>
      </c>
      <c r="N45" s="367">
        <v>12</v>
      </c>
      <c r="O45" s="367">
        <v>21</v>
      </c>
      <c r="P45" s="367"/>
      <c r="Q45" s="367"/>
      <c r="R45" s="367" t="s">
        <v>919</v>
      </c>
      <c r="S45" s="451" t="s">
        <v>919</v>
      </c>
      <c r="T45" s="451"/>
      <c r="U45" s="451"/>
      <c r="V45" s="451"/>
      <c r="W45" s="451"/>
      <c r="X45" s="367"/>
      <c r="Y45" s="367"/>
      <c r="Z45" s="367"/>
      <c r="AA45" s="367"/>
      <c r="AB45" s="367"/>
      <c r="AC45" s="367"/>
      <c r="AD45" s="452"/>
    </row>
    <row r="46" spans="1:30" x14ac:dyDescent="0.25">
      <c r="A46" s="367" t="s">
        <v>1613</v>
      </c>
      <c r="B46" s="367" t="s">
        <v>919</v>
      </c>
      <c r="C46" s="449" t="s">
        <v>1612</v>
      </c>
      <c r="D46" s="450"/>
      <c r="E46" s="367"/>
      <c r="F46" s="367">
        <v>3</v>
      </c>
      <c r="G46" s="367">
        <v>2</v>
      </c>
      <c r="H46" s="367">
        <v>0</v>
      </c>
      <c r="I46" s="367">
        <v>0</v>
      </c>
      <c r="J46" s="367">
        <v>5</v>
      </c>
      <c r="K46" s="367">
        <v>5</v>
      </c>
      <c r="L46" s="367">
        <v>5</v>
      </c>
      <c r="M46" s="367">
        <v>10</v>
      </c>
      <c r="N46" s="367">
        <v>11</v>
      </c>
      <c r="O46" s="367">
        <v>20</v>
      </c>
      <c r="P46" s="367"/>
      <c r="Q46" s="367"/>
      <c r="R46" s="367" t="s">
        <v>919</v>
      </c>
      <c r="S46" s="451" t="s">
        <v>919</v>
      </c>
      <c r="T46" s="451"/>
      <c r="U46" s="451"/>
      <c r="V46" s="451"/>
      <c r="W46" s="451"/>
      <c r="X46" s="367"/>
      <c r="Y46" s="367"/>
      <c r="Z46" s="367"/>
      <c r="AA46" s="367"/>
      <c r="AB46" s="367"/>
      <c r="AC46" s="367"/>
      <c r="AD46" s="452"/>
    </row>
    <row r="47" spans="1:30" x14ac:dyDescent="0.25">
      <c r="A47" s="367" t="s">
        <v>1618</v>
      </c>
      <c r="B47" s="367" t="s">
        <v>919</v>
      </c>
      <c r="C47" s="449" t="s">
        <v>1617</v>
      </c>
      <c r="D47" s="450"/>
      <c r="E47" s="367"/>
      <c r="F47" s="367">
        <v>3</v>
      </c>
      <c r="G47" s="367">
        <v>2</v>
      </c>
      <c r="H47" s="367">
        <v>0</v>
      </c>
      <c r="I47" s="367">
        <v>0</v>
      </c>
      <c r="J47" s="367">
        <v>5</v>
      </c>
      <c r="K47" s="367">
        <v>3</v>
      </c>
      <c r="L47" s="367">
        <v>3</v>
      </c>
      <c r="M47" s="367">
        <v>8</v>
      </c>
      <c r="N47" s="367">
        <v>13</v>
      </c>
      <c r="O47" s="367">
        <v>20</v>
      </c>
      <c r="P47" s="367"/>
      <c r="Q47" s="367"/>
      <c r="R47" s="367" t="s">
        <v>919</v>
      </c>
      <c r="S47" s="451" t="s">
        <v>919</v>
      </c>
      <c r="T47" s="451"/>
      <c r="U47" s="451"/>
      <c r="V47" s="451"/>
      <c r="W47" s="451"/>
      <c r="X47" s="367"/>
      <c r="Y47" s="367"/>
      <c r="Z47" s="367"/>
      <c r="AA47" s="367"/>
      <c r="AB47" s="367"/>
      <c r="AC47" s="367"/>
      <c r="AD47" s="452"/>
    </row>
    <row r="48" spans="1:30" x14ac:dyDescent="0.25">
      <c r="A48" s="450" t="s">
        <v>1769</v>
      </c>
      <c r="B48" s="367" t="s">
        <v>919</v>
      </c>
      <c r="C48" s="449" t="s">
        <v>1768</v>
      </c>
      <c r="D48" s="450"/>
      <c r="E48" s="367"/>
      <c r="F48" s="367">
        <v>3</v>
      </c>
      <c r="G48" s="367">
        <v>2</v>
      </c>
      <c r="H48" s="367">
        <v>0</v>
      </c>
      <c r="I48" s="367">
        <v>0</v>
      </c>
      <c r="J48" s="367">
        <v>5</v>
      </c>
      <c r="K48" s="367">
        <v>3</v>
      </c>
      <c r="L48" s="367">
        <v>3</v>
      </c>
      <c r="M48" s="367">
        <v>8</v>
      </c>
      <c r="N48" s="367">
        <v>10</v>
      </c>
      <c r="O48" s="367">
        <v>19</v>
      </c>
      <c r="P48" s="367">
        <v>18</v>
      </c>
      <c r="Q48" s="367">
        <v>2</v>
      </c>
      <c r="R48" s="367" t="s">
        <v>927</v>
      </c>
      <c r="S48" s="451" t="s">
        <v>919</v>
      </c>
      <c r="T48" s="451"/>
      <c r="U48" s="451"/>
      <c r="V48" s="451"/>
      <c r="W48" s="451"/>
      <c r="X48" s="367"/>
      <c r="Y48" s="367"/>
      <c r="Z48" s="367"/>
      <c r="AA48" s="367"/>
      <c r="AB48" s="367"/>
      <c r="AC48" s="367"/>
      <c r="AD48" s="452"/>
    </row>
    <row r="49" spans="1:30" x14ac:dyDescent="0.25">
      <c r="A49" s="367" t="s">
        <v>1651</v>
      </c>
      <c r="B49" s="367" t="s">
        <v>919</v>
      </c>
      <c r="C49" s="449" t="s">
        <v>880</v>
      </c>
      <c r="D49" s="450"/>
      <c r="E49" s="367"/>
      <c r="F49" s="367">
        <v>3</v>
      </c>
      <c r="G49" s="367">
        <v>2</v>
      </c>
      <c r="H49" s="367">
        <v>0</v>
      </c>
      <c r="I49" s="367">
        <v>0</v>
      </c>
      <c r="J49" s="367">
        <v>9</v>
      </c>
      <c r="K49" s="367">
        <v>5</v>
      </c>
      <c r="L49" s="367">
        <v>5</v>
      </c>
      <c r="M49" s="367">
        <v>14</v>
      </c>
      <c r="N49" s="367">
        <v>18</v>
      </c>
      <c r="O49" s="367">
        <v>31</v>
      </c>
      <c r="P49" s="367"/>
      <c r="Q49" s="367"/>
      <c r="R49" s="367" t="s">
        <v>919</v>
      </c>
      <c r="S49" s="451" t="s">
        <v>919</v>
      </c>
      <c r="T49" s="451"/>
      <c r="U49" s="451"/>
      <c r="V49" s="451"/>
      <c r="W49" s="451"/>
      <c r="X49" s="367"/>
      <c r="Y49" s="367"/>
      <c r="Z49" s="367"/>
      <c r="AA49" s="367"/>
      <c r="AB49" s="367"/>
      <c r="AC49" s="367"/>
      <c r="AD49" s="452"/>
    </row>
    <row r="50" spans="1:30" x14ac:dyDescent="0.25">
      <c r="A50" s="367" t="s">
        <v>1665</v>
      </c>
      <c r="B50" s="367" t="s">
        <v>919</v>
      </c>
      <c r="C50" s="449" t="s">
        <v>1664</v>
      </c>
      <c r="D50" s="450" t="s">
        <v>919</v>
      </c>
      <c r="E50" s="367"/>
      <c r="F50" s="367">
        <v>3</v>
      </c>
      <c r="G50" s="367">
        <v>2</v>
      </c>
      <c r="H50" s="367">
        <v>5</v>
      </c>
      <c r="I50" s="367">
        <v>5</v>
      </c>
      <c r="J50" s="367">
        <v>10</v>
      </c>
      <c r="K50" s="367">
        <v>5</v>
      </c>
      <c r="L50" s="367">
        <v>10</v>
      </c>
      <c r="M50" s="367">
        <v>15</v>
      </c>
      <c r="N50" s="367">
        <v>11</v>
      </c>
      <c r="O50" s="367">
        <v>27</v>
      </c>
      <c r="P50" s="367">
        <v>26</v>
      </c>
      <c r="Q50" s="367">
        <v>2</v>
      </c>
      <c r="R50" s="367" t="s">
        <v>927</v>
      </c>
      <c r="S50" s="451" t="s">
        <v>919</v>
      </c>
      <c r="T50" s="451"/>
      <c r="U50" s="451"/>
      <c r="V50" s="451"/>
      <c r="W50" s="451"/>
      <c r="X50" s="367"/>
      <c r="Y50" s="367"/>
      <c r="Z50" s="367"/>
      <c r="AA50" s="367"/>
      <c r="AB50" s="367"/>
      <c r="AC50" s="367"/>
      <c r="AD50" s="452"/>
    </row>
    <row r="51" spans="1:30" x14ac:dyDescent="0.25">
      <c r="A51" s="367" t="s">
        <v>1670</v>
      </c>
      <c r="B51" s="367" t="s">
        <v>919</v>
      </c>
      <c r="C51" s="449" t="s">
        <v>1669</v>
      </c>
      <c r="D51" s="450" t="s">
        <v>919</v>
      </c>
      <c r="E51" s="367"/>
      <c r="F51" s="367">
        <v>3</v>
      </c>
      <c r="G51" s="367">
        <v>2</v>
      </c>
      <c r="H51" s="367">
        <v>0</v>
      </c>
      <c r="I51" s="367">
        <v>0</v>
      </c>
      <c r="J51" s="367">
        <v>9</v>
      </c>
      <c r="K51" s="367">
        <v>4</v>
      </c>
      <c r="L51" s="367">
        <v>4</v>
      </c>
      <c r="M51" s="367">
        <v>13</v>
      </c>
      <c r="N51" s="367">
        <v>18</v>
      </c>
      <c r="O51" s="367">
        <v>30</v>
      </c>
      <c r="P51" s="367"/>
      <c r="Q51" s="367"/>
      <c r="R51" s="367" t="s">
        <v>927</v>
      </c>
      <c r="S51" s="451" t="s">
        <v>919</v>
      </c>
      <c r="T51" s="451"/>
      <c r="U51" s="451"/>
      <c r="V51" s="451"/>
      <c r="W51" s="451"/>
      <c r="X51" s="367"/>
      <c r="Y51" s="367"/>
      <c r="Z51" s="367"/>
      <c r="AA51" s="367"/>
      <c r="AB51" s="367"/>
      <c r="AC51" s="367"/>
      <c r="AD51" s="452"/>
    </row>
    <row r="52" spans="1:30" x14ac:dyDescent="0.25">
      <c r="A52" s="367" t="s">
        <v>1686</v>
      </c>
      <c r="B52" s="367" t="s">
        <v>919</v>
      </c>
      <c r="C52" s="449" t="s">
        <v>818</v>
      </c>
      <c r="D52" s="450"/>
      <c r="E52" s="367"/>
      <c r="F52" s="367">
        <v>3</v>
      </c>
      <c r="G52" s="367">
        <v>2</v>
      </c>
      <c r="H52" s="367">
        <v>0</v>
      </c>
      <c r="I52" s="367">
        <v>0</v>
      </c>
      <c r="J52" s="367">
        <v>0</v>
      </c>
      <c r="K52" s="367">
        <v>0</v>
      </c>
      <c r="L52" s="367">
        <v>0</v>
      </c>
      <c r="M52" s="367">
        <v>7</v>
      </c>
      <c r="N52" s="367">
        <v>18</v>
      </c>
      <c r="O52" s="367">
        <v>24</v>
      </c>
      <c r="P52" s="367"/>
      <c r="Q52" s="367"/>
      <c r="R52" s="367" t="s">
        <v>927</v>
      </c>
      <c r="S52" s="451" t="s">
        <v>919</v>
      </c>
      <c r="T52" s="451"/>
      <c r="U52" s="451"/>
      <c r="V52" s="451"/>
      <c r="W52" s="451"/>
      <c r="X52" s="367"/>
      <c r="Y52" s="367"/>
      <c r="Z52" s="367"/>
      <c r="AA52" s="367"/>
      <c r="AB52" s="367"/>
      <c r="AC52" s="367"/>
      <c r="AD52" s="452"/>
    </row>
    <row r="53" spans="1:30" s="256" customFormat="1" ht="15" customHeight="1" x14ac:dyDescent="0.25">
      <c r="A53" s="367" t="s">
        <v>1690</v>
      </c>
      <c r="B53" s="367" t="s">
        <v>919</v>
      </c>
      <c r="C53" s="449" t="s">
        <v>595</v>
      </c>
      <c r="D53" s="450"/>
      <c r="E53" s="367"/>
      <c r="F53" s="367">
        <v>3</v>
      </c>
      <c r="G53" s="367">
        <v>2</v>
      </c>
      <c r="H53" s="367">
        <v>0</v>
      </c>
      <c r="I53" s="367">
        <v>0</v>
      </c>
      <c r="J53" s="367">
        <v>5</v>
      </c>
      <c r="K53" s="367">
        <v>10</v>
      </c>
      <c r="L53" s="367">
        <v>10</v>
      </c>
      <c r="M53" s="367">
        <v>15</v>
      </c>
      <c r="N53" s="367">
        <v>11</v>
      </c>
      <c r="O53" s="367">
        <v>27</v>
      </c>
      <c r="P53" s="367">
        <v>26</v>
      </c>
      <c r="Q53" s="367">
        <v>2</v>
      </c>
      <c r="R53" s="367" t="s">
        <v>919</v>
      </c>
      <c r="S53" s="451" t="s">
        <v>919</v>
      </c>
      <c r="T53" s="451"/>
      <c r="U53" s="451"/>
      <c r="V53" s="451"/>
      <c r="W53" s="451"/>
      <c r="X53" s="367"/>
      <c r="Y53" s="367"/>
      <c r="Z53" s="367"/>
      <c r="AA53" s="367"/>
      <c r="AB53" s="367"/>
      <c r="AC53" s="367"/>
      <c r="AD53" s="452"/>
    </row>
    <row r="54" spans="1:30" x14ac:dyDescent="0.25">
      <c r="A54" s="367" t="s">
        <v>1698</v>
      </c>
      <c r="B54" s="367" t="s">
        <v>919</v>
      </c>
      <c r="C54" s="449" t="s">
        <v>828</v>
      </c>
      <c r="D54" s="450"/>
      <c r="E54" s="367"/>
      <c r="F54" s="367">
        <v>3</v>
      </c>
      <c r="G54" s="367">
        <v>2</v>
      </c>
      <c r="H54" s="367">
        <v>0</v>
      </c>
      <c r="I54" s="367">
        <v>0</v>
      </c>
      <c r="J54" s="367">
        <v>5</v>
      </c>
      <c r="K54" s="367">
        <v>3</v>
      </c>
      <c r="L54" s="367">
        <v>3</v>
      </c>
      <c r="M54" s="367">
        <v>8</v>
      </c>
      <c r="N54" s="367">
        <v>13</v>
      </c>
      <c r="O54" s="367">
        <v>22</v>
      </c>
      <c r="P54" s="367">
        <v>21</v>
      </c>
      <c r="Q54" s="367">
        <v>2</v>
      </c>
      <c r="R54" s="367" t="s">
        <v>927</v>
      </c>
      <c r="S54" s="451" t="s">
        <v>919</v>
      </c>
      <c r="T54" s="451"/>
      <c r="U54" s="451"/>
      <c r="V54" s="451"/>
      <c r="W54" s="451"/>
      <c r="X54" s="367"/>
      <c r="Y54" s="367"/>
      <c r="Z54" s="367"/>
      <c r="AA54" s="367"/>
      <c r="AB54" s="367"/>
      <c r="AC54" s="367"/>
      <c r="AD54" s="452"/>
    </row>
    <row r="55" spans="1:30" x14ac:dyDescent="0.25">
      <c r="A55" s="367" t="s">
        <v>1735</v>
      </c>
      <c r="B55" s="367" t="s">
        <v>919</v>
      </c>
      <c r="C55" s="449" t="s">
        <v>1734</v>
      </c>
      <c r="D55" s="450"/>
      <c r="E55" s="367"/>
      <c r="F55" s="367">
        <v>3</v>
      </c>
      <c r="G55" s="367">
        <v>2</v>
      </c>
      <c r="H55" s="367">
        <v>0</v>
      </c>
      <c r="I55" s="367">
        <v>0</v>
      </c>
      <c r="J55" s="367">
        <v>0</v>
      </c>
      <c r="K55" s="367">
        <v>0</v>
      </c>
      <c r="L55" s="367">
        <v>0</v>
      </c>
      <c r="M55" s="367">
        <v>9</v>
      </c>
      <c r="N55" s="367">
        <v>10</v>
      </c>
      <c r="O55" s="367">
        <v>18</v>
      </c>
      <c r="P55" s="367"/>
      <c r="Q55" s="367"/>
      <c r="R55" s="367" t="s">
        <v>919</v>
      </c>
      <c r="S55" s="451" t="s">
        <v>919</v>
      </c>
      <c r="T55" s="451"/>
      <c r="U55" s="451"/>
      <c r="V55" s="451"/>
      <c r="W55" s="451"/>
      <c r="X55" s="367"/>
      <c r="Y55" s="367"/>
      <c r="Z55" s="367"/>
      <c r="AA55" s="367"/>
      <c r="AB55" s="367"/>
      <c r="AC55" s="367"/>
      <c r="AD55" s="452"/>
    </row>
    <row r="56" spans="1:30" x14ac:dyDescent="0.25">
      <c r="A56" s="367" t="s">
        <v>1779</v>
      </c>
      <c r="B56" s="367" t="s">
        <v>919</v>
      </c>
      <c r="C56" s="449" t="s">
        <v>1778</v>
      </c>
      <c r="D56" s="450"/>
      <c r="E56" s="367"/>
      <c r="F56" s="367">
        <v>3</v>
      </c>
      <c r="G56" s="367">
        <v>2</v>
      </c>
      <c r="H56" s="367">
        <v>0</v>
      </c>
      <c r="I56" s="367">
        <v>0</v>
      </c>
      <c r="J56" s="367">
        <v>5</v>
      </c>
      <c r="K56" s="367">
        <v>4</v>
      </c>
      <c r="L56" s="367">
        <v>4</v>
      </c>
      <c r="M56" s="367">
        <v>5</v>
      </c>
      <c r="N56" s="367">
        <v>11</v>
      </c>
      <c r="O56" s="367">
        <v>15</v>
      </c>
      <c r="P56" s="367"/>
      <c r="Q56" s="367"/>
      <c r="R56" s="367" t="s">
        <v>919</v>
      </c>
      <c r="S56" s="451" t="s">
        <v>919</v>
      </c>
      <c r="T56" s="451"/>
      <c r="U56" s="451"/>
      <c r="V56" s="451"/>
      <c r="W56" s="451"/>
      <c r="X56" s="367"/>
      <c r="Y56" s="367"/>
      <c r="Z56" s="367"/>
      <c r="AA56" s="367"/>
      <c r="AB56" s="367"/>
      <c r="AC56" s="367"/>
      <c r="AD56" s="452"/>
    </row>
    <row r="57" spans="1:30" x14ac:dyDescent="0.25">
      <c r="A57" s="327" t="s">
        <v>1789</v>
      </c>
      <c r="B57" s="327" t="s">
        <v>919</v>
      </c>
      <c r="C57" s="468" t="s">
        <v>1788</v>
      </c>
      <c r="D57" s="450" t="s">
        <v>919</v>
      </c>
      <c r="E57" s="327"/>
      <c r="F57" s="327">
        <v>3</v>
      </c>
      <c r="G57" s="327">
        <v>2</v>
      </c>
      <c r="H57" s="327">
        <v>0</v>
      </c>
      <c r="I57" s="327">
        <v>0</v>
      </c>
      <c r="J57" s="327">
        <v>0</v>
      </c>
      <c r="K57" s="327">
        <v>0</v>
      </c>
      <c r="L57" s="327">
        <v>7</v>
      </c>
      <c r="M57" s="327">
        <v>9</v>
      </c>
      <c r="N57" s="327">
        <v>16</v>
      </c>
      <c r="O57" s="327">
        <v>24</v>
      </c>
      <c r="P57" s="327"/>
      <c r="Q57" s="327"/>
      <c r="R57" s="327" t="s">
        <v>927</v>
      </c>
      <c r="S57" s="451" t="s">
        <v>927</v>
      </c>
      <c r="T57" s="451">
        <v>0</v>
      </c>
      <c r="U57" s="451">
        <v>0</v>
      </c>
      <c r="V57" s="451">
        <v>1</v>
      </c>
      <c r="W57" s="451">
        <v>7</v>
      </c>
      <c r="X57" s="327" t="s">
        <v>2071</v>
      </c>
      <c r="Y57" s="327"/>
      <c r="Z57" s="469" t="s">
        <v>2062</v>
      </c>
      <c r="AA57" s="327"/>
      <c r="AB57" s="327"/>
      <c r="AC57" s="327"/>
      <c r="AD57" s="456"/>
    </row>
    <row r="58" spans="1:30" x14ac:dyDescent="0.25">
      <c r="A58" s="367" t="s">
        <v>1799</v>
      </c>
      <c r="B58" s="367" t="s">
        <v>919</v>
      </c>
      <c r="C58" s="449" t="s">
        <v>1798</v>
      </c>
      <c r="D58" s="450" t="s">
        <v>919</v>
      </c>
      <c r="E58" s="367"/>
      <c r="F58" s="367">
        <v>3</v>
      </c>
      <c r="G58" s="367">
        <v>2</v>
      </c>
      <c r="H58" s="367">
        <v>0</v>
      </c>
      <c r="I58" s="367">
        <v>0</v>
      </c>
      <c r="J58" s="367">
        <v>0</v>
      </c>
      <c r="K58" s="367">
        <v>0</v>
      </c>
      <c r="L58" s="367">
        <v>5</v>
      </c>
      <c r="M58" s="367">
        <v>9</v>
      </c>
      <c r="N58" s="367">
        <v>21</v>
      </c>
      <c r="O58" s="367">
        <v>29</v>
      </c>
      <c r="P58" s="367"/>
      <c r="Q58" s="367"/>
      <c r="R58" s="367" t="s">
        <v>927</v>
      </c>
      <c r="S58" s="454" t="s">
        <v>927</v>
      </c>
      <c r="T58" s="451">
        <v>0</v>
      </c>
      <c r="U58" s="451">
        <v>0</v>
      </c>
      <c r="V58" s="451">
        <v>1</v>
      </c>
      <c r="W58" s="451">
        <v>5</v>
      </c>
      <c r="X58" s="367" t="s">
        <v>2072</v>
      </c>
      <c r="Y58" s="367"/>
      <c r="Z58" s="367"/>
      <c r="AA58" s="367"/>
      <c r="AB58" s="367"/>
      <c r="AC58" s="367"/>
      <c r="AD58" s="456"/>
    </row>
    <row r="59" spans="1:30" x14ac:dyDescent="0.25">
      <c r="A59" s="367" t="s">
        <v>1831</v>
      </c>
      <c r="B59" s="367" t="s">
        <v>919</v>
      </c>
      <c r="C59" s="449" t="s">
        <v>1830</v>
      </c>
      <c r="D59" s="450"/>
      <c r="E59" s="367"/>
      <c r="F59" s="367">
        <v>3</v>
      </c>
      <c r="G59" s="367">
        <v>2</v>
      </c>
      <c r="H59" s="367">
        <v>0</v>
      </c>
      <c r="I59" s="367">
        <v>0</v>
      </c>
      <c r="J59" s="367">
        <v>5</v>
      </c>
      <c r="K59" s="367">
        <v>8</v>
      </c>
      <c r="L59" s="367">
        <v>8</v>
      </c>
      <c r="M59" s="367">
        <v>13</v>
      </c>
      <c r="N59" s="367">
        <v>16</v>
      </c>
      <c r="O59" s="367">
        <v>28</v>
      </c>
      <c r="P59" s="367"/>
      <c r="Q59" s="367"/>
      <c r="R59" s="367" t="s">
        <v>919</v>
      </c>
      <c r="S59" s="451" t="s">
        <v>919</v>
      </c>
      <c r="T59" s="451"/>
      <c r="U59" s="451"/>
      <c r="V59" s="451"/>
      <c r="W59" s="451"/>
      <c r="X59" s="367"/>
      <c r="Y59" s="367"/>
      <c r="Z59" s="367"/>
      <c r="AA59" s="367"/>
      <c r="AB59" s="367"/>
      <c r="AC59" s="367"/>
      <c r="AD59" s="452"/>
    </row>
    <row r="60" spans="1:30" x14ac:dyDescent="0.25">
      <c r="A60" s="367" t="s">
        <v>1834</v>
      </c>
      <c r="B60" s="367" t="s">
        <v>919</v>
      </c>
      <c r="C60" s="449" t="s">
        <v>1833</v>
      </c>
      <c r="D60" s="450"/>
      <c r="E60" s="367"/>
      <c r="F60" s="367">
        <v>3</v>
      </c>
      <c r="G60" s="367">
        <v>2</v>
      </c>
      <c r="H60" s="367">
        <v>5</v>
      </c>
      <c r="I60" s="367">
        <v>4</v>
      </c>
      <c r="J60" s="367">
        <v>9</v>
      </c>
      <c r="K60" s="367">
        <v>4</v>
      </c>
      <c r="L60" s="367">
        <v>8</v>
      </c>
      <c r="M60" s="367">
        <v>13</v>
      </c>
      <c r="N60" s="367">
        <v>11</v>
      </c>
      <c r="O60" s="367">
        <v>25</v>
      </c>
      <c r="P60" s="367">
        <v>24</v>
      </c>
      <c r="Q60" s="367">
        <v>2</v>
      </c>
      <c r="R60" s="367" t="s">
        <v>919</v>
      </c>
      <c r="S60" s="451" t="s">
        <v>919</v>
      </c>
      <c r="T60" s="451"/>
      <c r="U60" s="451"/>
      <c r="V60" s="451"/>
      <c r="W60" s="451"/>
      <c r="X60" s="367"/>
      <c r="Y60" s="367"/>
      <c r="Z60" s="367"/>
      <c r="AA60" s="367"/>
      <c r="AB60" s="367"/>
      <c r="AC60" s="367"/>
      <c r="AD60" s="452"/>
    </row>
    <row r="61" spans="1:30" x14ac:dyDescent="0.25">
      <c r="A61" s="367" t="s">
        <v>1839</v>
      </c>
      <c r="B61" s="367" t="s">
        <v>919</v>
      </c>
      <c r="C61" s="449" t="s">
        <v>1838</v>
      </c>
      <c r="D61" s="450" t="s">
        <v>919</v>
      </c>
      <c r="E61" s="367"/>
      <c r="F61" s="367">
        <v>3</v>
      </c>
      <c r="G61" s="367">
        <v>2</v>
      </c>
      <c r="H61" s="367">
        <v>0</v>
      </c>
      <c r="I61" s="367">
        <v>0</v>
      </c>
      <c r="J61" s="367">
        <v>0</v>
      </c>
      <c r="K61" s="367">
        <v>0</v>
      </c>
      <c r="L61" s="367">
        <v>0</v>
      </c>
      <c r="M61" s="367">
        <v>9</v>
      </c>
      <c r="N61" s="367">
        <v>21</v>
      </c>
      <c r="O61" s="367">
        <v>29</v>
      </c>
      <c r="P61" s="367"/>
      <c r="Q61" s="367"/>
      <c r="R61" s="367" t="s">
        <v>927</v>
      </c>
      <c r="S61" s="451" t="s">
        <v>919</v>
      </c>
      <c r="T61" s="451"/>
      <c r="U61" s="451"/>
      <c r="V61" s="451"/>
      <c r="W61" s="451"/>
      <c r="X61" s="367"/>
      <c r="Y61" s="367"/>
      <c r="Z61" s="367"/>
      <c r="AA61" s="367"/>
      <c r="AB61" s="367"/>
      <c r="AC61" s="367"/>
      <c r="AD61" s="452"/>
    </row>
    <row r="62" spans="1:30" x14ac:dyDescent="0.25">
      <c r="A62" s="367" t="s">
        <v>1842</v>
      </c>
      <c r="B62" s="367" t="s">
        <v>919</v>
      </c>
      <c r="C62" s="449" t="s">
        <v>1841</v>
      </c>
      <c r="D62" s="450"/>
      <c r="E62" s="367"/>
      <c r="F62" s="367">
        <v>3</v>
      </c>
      <c r="G62" s="367">
        <v>2</v>
      </c>
      <c r="H62" s="367">
        <v>0</v>
      </c>
      <c r="I62" s="367">
        <v>0</v>
      </c>
      <c r="J62" s="470">
        <v>0</v>
      </c>
      <c r="K62" s="367">
        <v>0</v>
      </c>
      <c r="L62" s="367">
        <v>4</v>
      </c>
      <c r="M62" s="367">
        <v>9</v>
      </c>
      <c r="N62" s="367">
        <v>16</v>
      </c>
      <c r="O62" s="367">
        <v>24</v>
      </c>
      <c r="P62" s="367"/>
      <c r="Q62" s="367"/>
      <c r="R62" s="367" t="s">
        <v>919</v>
      </c>
      <c r="S62" s="451" t="s">
        <v>919</v>
      </c>
      <c r="T62" s="451"/>
      <c r="U62" s="451"/>
      <c r="V62" s="451"/>
      <c r="W62" s="451"/>
      <c r="X62" s="367"/>
      <c r="Y62" s="367"/>
      <c r="Z62" s="367"/>
      <c r="AA62" s="367"/>
      <c r="AB62" s="367"/>
      <c r="AC62" s="367"/>
      <c r="AD62" s="452"/>
    </row>
    <row r="63" spans="1:30" x14ac:dyDescent="0.25">
      <c r="A63" s="367" t="s">
        <v>1857</v>
      </c>
      <c r="B63" s="367" t="s">
        <v>919</v>
      </c>
      <c r="C63" s="449" t="s">
        <v>1856</v>
      </c>
      <c r="D63" s="450" t="s">
        <v>919</v>
      </c>
      <c r="E63" s="367"/>
      <c r="F63" s="367">
        <v>3</v>
      </c>
      <c r="G63" s="367">
        <v>2</v>
      </c>
      <c r="H63" s="367">
        <v>0</v>
      </c>
      <c r="I63" s="367">
        <v>0</v>
      </c>
      <c r="J63" s="367">
        <v>0</v>
      </c>
      <c r="K63" s="367">
        <v>0</v>
      </c>
      <c r="L63" s="367">
        <v>0</v>
      </c>
      <c r="M63" s="367">
        <v>9</v>
      </c>
      <c r="N63" s="367">
        <v>24</v>
      </c>
      <c r="O63" s="367">
        <v>32</v>
      </c>
      <c r="P63" s="367"/>
      <c r="Q63" s="367"/>
      <c r="R63" s="367" t="s">
        <v>927</v>
      </c>
      <c r="S63" s="451" t="s">
        <v>919</v>
      </c>
      <c r="T63" s="451"/>
      <c r="U63" s="451"/>
      <c r="V63" s="451"/>
      <c r="W63" s="451"/>
      <c r="X63" s="367"/>
      <c r="Y63" s="367"/>
      <c r="Z63" s="367"/>
      <c r="AA63" s="367"/>
      <c r="AB63" s="367"/>
      <c r="AC63" s="367"/>
      <c r="AD63" s="452"/>
    </row>
    <row r="64" spans="1:30" x14ac:dyDescent="0.25">
      <c r="A64" s="367" t="s">
        <v>1869</v>
      </c>
      <c r="B64" s="367" t="s">
        <v>919</v>
      </c>
      <c r="C64" s="449" t="s">
        <v>1868</v>
      </c>
      <c r="D64" s="450"/>
      <c r="E64" s="367"/>
      <c r="F64" s="367">
        <v>3</v>
      </c>
      <c r="G64" s="367">
        <v>2</v>
      </c>
      <c r="H64" s="367">
        <v>6</v>
      </c>
      <c r="I64" s="367">
        <v>5</v>
      </c>
      <c r="J64" s="367">
        <v>11</v>
      </c>
      <c r="K64" s="367">
        <v>5</v>
      </c>
      <c r="L64" s="367">
        <v>10</v>
      </c>
      <c r="M64" s="367">
        <v>16</v>
      </c>
      <c r="N64" s="367">
        <v>12</v>
      </c>
      <c r="O64" s="367">
        <v>27</v>
      </c>
      <c r="P64" s="367">
        <v>5</v>
      </c>
      <c r="Q64" s="367">
        <v>1</v>
      </c>
      <c r="R64" s="367" t="s">
        <v>919</v>
      </c>
      <c r="S64" s="451" t="s">
        <v>919</v>
      </c>
      <c r="T64" s="451"/>
      <c r="U64" s="451"/>
      <c r="V64" s="451"/>
      <c r="W64" s="451"/>
      <c r="X64" s="367"/>
      <c r="Y64" s="367"/>
      <c r="Z64" s="367"/>
      <c r="AA64" s="367"/>
      <c r="AB64" s="367"/>
      <c r="AC64" s="367"/>
      <c r="AD64" s="452"/>
    </row>
    <row r="65" spans="1:32" x14ac:dyDescent="0.25">
      <c r="A65" s="367" t="s">
        <v>1872</v>
      </c>
      <c r="B65" s="367" t="s">
        <v>919</v>
      </c>
      <c r="C65" s="449" t="s">
        <v>1871</v>
      </c>
      <c r="D65" s="450" t="s">
        <v>919</v>
      </c>
      <c r="E65" s="367"/>
      <c r="F65" s="367">
        <v>3</v>
      </c>
      <c r="G65" s="367">
        <v>2</v>
      </c>
      <c r="H65" s="367">
        <v>5</v>
      </c>
      <c r="I65" s="367">
        <v>4</v>
      </c>
      <c r="J65" s="367">
        <v>9</v>
      </c>
      <c r="K65" s="367">
        <v>4</v>
      </c>
      <c r="L65" s="367">
        <v>8</v>
      </c>
      <c r="M65" s="367">
        <v>13</v>
      </c>
      <c r="N65" s="367">
        <v>11</v>
      </c>
      <c r="O65" s="367">
        <v>25</v>
      </c>
      <c r="P65" s="367">
        <v>24</v>
      </c>
      <c r="Q65" s="367">
        <v>2</v>
      </c>
      <c r="R65" s="367" t="s">
        <v>927</v>
      </c>
      <c r="S65" s="451" t="s">
        <v>919</v>
      </c>
      <c r="T65" s="451"/>
      <c r="U65" s="451"/>
      <c r="V65" s="451"/>
      <c r="W65" s="451"/>
      <c r="X65" s="367"/>
      <c r="Y65" s="367"/>
      <c r="Z65" s="367"/>
      <c r="AA65" s="367"/>
      <c r="AB65" s="367"/>
      <c r="AC65" s="367"/>
      <c r="AD65" s="452"/>
    </row>
    <row r="66" spans="1:32" x14ac:dyDescent="0.25">
      <c r="A66" s="367" t="s">
        <v>1875</v>
      </c>
      <c r="B66" s="367" t="s">
        <v>919</v>
      </c>
      <c r="C66" s="449" t="s">
        <v>1874</v>
      </c>
      <c r="D66" s="450" t="s">
        <v>919</v>
      </c>
      <c r="E66" s="367"/>
      <c r="F66" s="367">
        <v>3</v>
      </c>
      <c r="G66" s="367">
        <v>2</v>
      </c>
      <c r="H66" s="367">
        <v>5</v>
      </c>
      <c r="I66" s="367">
        <v>2</v>
      </c>
      <c r="J66" s="470">
        <v>0</v>
      </c>
      <c r="K66" s="367">
        <v>0</v>
      </c>
      <c r="L66" s="367">
        <v>2</v>
      </c>
      <c r="M66" s="367">
        <v>7</v>
      </c>
      <c r="N66" s="367">
        <v>18</v>
      </c>
      <c r="O66" s="367">
        <v>24</v>
      </c>
      <c r="P66" s="367"/>
      <c r="Q66" s="367"/>
      <c r="R66" s="367" t="s">
        <v>927</v>
      </c>
      <c r="S66" s="451" t="s">
        <v>919</v>
      </c>
      <c r="T66" s="451"/>
      <c r="U66" s="451"/>
      <c r="V66" s="451"/>
      <c r="W66" s="451"/>
      <c r="X66" s="367"/>
      <c r="Y66" s="367"/>
      <c r="Z66" s="367"/>
      <c r="AA66" s="367"/>
      <c r="AB66" s="466" t="s">
        <v>2073</v>
      </c>
      <c r="AC66" s="367"/>
      <c r="AD66" s="452"/>
    </row>
    <row r="67" spans="1:32" x14ac:dyDescent="0.25">
      <c r="A67" s="367" t="s">
        <v>1881</v>
      </c>
      <c r="B67" s="367" t="s">
        <v>919</v>
      </c>
      <c r="C67" s="449" t="s">
        <v>1880</v>
      </c>
      <c r="D67" s="450"/>
      <c r="E67" s="367"/>
      <c r="F67" s="367">
        <v>3</v>
      </c>
      <c r="G67" s="367">
        <v>2</v>
      </c>
      <c r="H67" s="367">
        <v>0</v>
      </c>
      <c r="I67" s="367">
        <v>0</v>
      </c>
      <c r="J67" s="470">
        <v>5</v>
      </c>
      <c r="K67" s="367">
        <v>3</v>
      </c>
      <c r="L67" s="367">
        <v>3</v>
      </c>
      <c r="M67" s="367">
        <v>8</v>
      </c>
      <c r="N67" s="367">
        <v>13</v>
      </c>
      <c r="O67" s="367">
        <v>22</v>
      </c>
      <c r="P67" s="367">
        <v>21</v>
      </c>
      <c r="Q67" s="367">
        <v>2</v>
      </c>
      <c r="R67" s="367" t="s">
        <v>927</v>
      </c>
      <c r="S67" s="451" t="s">
        <v>919</v>
      </c>
      <c r="T67" s="451"/>
      <c r="U67" s="451"/>
      <c r="V67" s="451"/>
      <c r="W67" s="451"/>
      <c r="X67" s="367"/>
      <c r="Y67" s="367"/>
      <c r="Z67" s="367"/>
      <c r="AA67" s="367"/>
      <c r="AB67" s="367"/>
      <c r="AC67" s="367"/>
      <c r="AD67" s="452"/>
    </row>
    <row r="68" spans="1:32" x14ac:dyDescent="0.25">
      <c r="A68" s="367" t="s">
        <v>1883</v>
      </c>
      <c r="B68" s="367" t="s">
        <v>919</v>
      </c>
      <c r="C68" s="449" t="s">
        <v>1010</v>
      </c>
      <c r="D68" s="450" t="s">
        <v>919</v>
      </c>
      <c r="E68" s="367"/>
      <c r="F68" s="367">
        <v>3</v>
      </c>
      <c r="G68" s="367">
        <v>2</v>
      </c>
      <c r="H68" s="367">
        <v>0</v>
      </c>
      <c r="I68" s="367">
        <v>0</v>
      </c>
      <c r="J68" s="367">
        <v>9</v>
      </c>
      <c r="K68" s="367">
        <v>4</v>
      </c>
      <c r="L68" s="367">
        <v>6</v>
      </c>
      <c r="M68" s="367">
        <v>13</v>
      </c>
      <c r="N68" s="367">
        <v>19</v>
      </c>
      <c r="O68" s="367">
        <v>31</v>
      </c>
      <c r="P68" s="367"/>
      <c r="Q68" s="367"/>
      <c r="R68" s="367" t="s">
        <v>927</v>
      </c>
      <c r="S68" s="451" t="s">
        <v>919</v>
      </c>
      <c r="T68" s="451"/>
      <c r="U68" s="451"/>
      <c r="V68" s="451"/>
      <c r="W68" s="451"/>
      <c r="X68" s="367"/>
      <c r="Y68" s="367"/>
      <c r="Z68" s="367"/>
      <c r="AA68" s="367"/>
      <c r="AB68" s="367"/>
      <c r="AC68" s="367"/>
      <c r="AD68" s="452"/>
    </row>
    <row r="69" spans="1:32" x14ac:dyDescent="0.25">
      <c r="A69" s="367" t="s">
        <v>1895</v>
      </c>
      <c r="B69" s="367" t="s">
        <v>919</v>
      </c>
      <c r="C69" s="449" t="s">
        <v>1894</v>
      </c>
      <c r="D69" s="450"/>
      <c r="E69" s="367"/>
      <c r="F69" s="367">
        <v>3</v>
      </c>
      <c r="G69" s="367">
        <v>2</v>
      </c>
      <c r="H69" s="367">
        <v>0</v>
      </c>
      <c r="I69" s="367">
        <v>0</v>
      </c>
      <c r="J69" s="470">
        <v>5</v>
      </c>
      <c r="K69" s="367">
        <v>4</v>
      </c>
      <c r="L69" s="367">
        <v>4</v>
      </c>
      <c r="M69" s="367">
        <v>9</v>
      </c>
      <c r="N69" s="367">
        <v>16</v>
      </c>
      <c r="O69" s="367">
        <v>24</v>
      </c>
      <c r="P69" s="367"/>
      <c r="Q69" s="367"/>
      <c r="R69" s="367" t="s">
        <v>919</v>
      </c>
      <c r="S69" s="451" t="s">
        <v>919</v>
      </c>
      <c r="T69" s="451"/>
      <c r="U69" s="451"/>
      <c r="V69" s="451"/>
      <c r="W69" s="451"/>
      <c r="X69" s="367"/>
      <c r="Y69" s="367"/>
      <c r="Z69" s="367"/>
      <c r="AA69" s="367"/>
      <c r="AB69" s="367"/>
      <c r="AC69" s="367"/>
      <c r="AD69" s="452"/>
    </row>
    <row r="70" spans="1:32" x14ac:dyDescent="0.25">
      <c r="A70" s="367" t="s">
        <v>1898</v>
      </c>
      <c r="B70" s="367" t="s">
        <v>919</v>
      </c>
      <c r="C70" s="449" t="s">
        <v>1897</v>
      </c>
      <c r="D70" s="450"/>
      <c r="E70" s="367"/>
      <c r="F70" s="367">
        <v>3</v>
      </c>
      <c r="G70" s="367">
        <v>2</v>
      </c>
      <c r="H70" s="367">
        <v>0</v>
      </c>
      <c r="I70" s="367">
        <v>0</v>
      </c>
      <c r="J70" s="470">
        <v>5</v>
      </c>
      <c r="K70" s="367">
        <v>5</v>
      </c>
      <c r="L70" s="367">
        <v>5</v>
      </c>
      <c r="M70" s="367">
        <v>10</v>
      </c>
      <c r="N70" s="367">
        <v>8</v>
      </c>
      <c r="O70" s="367">
        <v>19</v>
      </c>
      <c r="P70" s="367">
        <v>18</v>
      </c>
      <c r="Q70" s="367">
        <v>2</v>
      </c>
      <c r="R70" s="367" t="s">
        <v>919</v>
      </c>
      <c r="S70" s="451" t="s">
        <v>919</v>
      </c>
      <c r="T70" s="451"/>
      <c r="U70" s="451"/>
      <c r="V70" s="451"/>
      <c r="W70" s="451"/>
      <c r="X70" s="367"/>
      <c r="Y70" s="367"/>
      <c r="Z70" s="367"/>
      <c r="AA70" s="367"/>
      <c r="AB70" s="367"/>
      <c r="AC70" s="367"/>
      <c r="AD70" s="452"/>
    </row>
    <row r="71" spans="1:32" x14ac:dyDescent="0.25">
      <c r="A71" s="367" t="s">
        <v>1915</v>
      </c>
      <c r="B71" s="367" t="s">
        <v>919</v>
      </c>
      <c r="C71" s="449" t="s">
        <v>1914</v>
      </c>
      <c r="D71" s="450"/>
      <c r="E71" s="367"/>
      <c r="F71" s="367">
        <v>3</v>
      </c>
      <c r="G71" s="367">
        <v>2</v>
      </c>
      <c r="H71" s="367">
        <v>5</v>
      </c>
      <c r="I71" s="367">
        <v>4</v>
      </c>
      <c r="J71" s="367">
        <v>9</v>
      </c>
      <c r="K71" s="367">
        <v>4</v>
      </c>
      <c r="L71" s="367">
        <v>9</v>
      </c>
      <c r="M71" s="367">
        <v>15</v>
      </c>
      <c r="N71" s="367">
        <v>10</v>
      </c>
      <c r="O71" s="367">
        <v>24</v>
      </c>
      <c r="P71" s="367">
        <v>13</v>
      </c>
      <c r="Q71" s="367">
        <v>2</v>
      </c>
      <c r="R71" s="367" t="s">
        <v>919</v>
      </c>
      <c r="S71" s="451" t="s">
        <v>919</v>
      </c>
      <c r="T71" s="451"/>
      <c r="U71" s="451"/>
      <c r="V71" s="451"/>
      <c r="W71" s="451"/>
      <c r="X71" s="367"/>
      <c r="Y71" s="367"/>
      <c r="Z71" s="367"/>
      <c r="AA71" s="367"/>
      <c r="AB71" s="367"/>
      <c r="AC71" s="367"/>
      <c r="AD71" s="452"/>
    </row>
    <row r="72" spans="1:32" x14ac:dyDescent="0.25">
      <c r="A72" s="367" t="s">
        <v>1927</v>
      </c>
      <c r="B72" s="367" t="s">
        <v>919</v>
      </c>
      <c r="C72" s="449" t="s">
        <v>714</v>
      </c>
      <c r="D72" s="450"/>
      <c r="E72" s="367"/>
      <c r="F72" s="367">
        <v>3</v>
      </c>
      <c r="G72" s="367">
        <v>2</v>
      </c>
      <c r="H72" s="367">
        <v>0</v>
      </c>
      <c r="I72" s="367">
        <v>0</v>
      </c>
      <c r="J72" s="470">
        <v>0</v>
      </c>
      <c r="K72" s="367">
        <v>0</v>
      </c>
      <c r="L72" s="367">
        <v>4</v>
      </c>
      <c r="M72" s="367">
        <v>9</v>
      </c>
      <c r="N72" s="367">
        <v>16</v>
      </c>
      <c r="O72" s="367">
        <v>24</v>
      </c>
      <c r="P72" s="367"/>
      <c r="Q72" s="367"/>
      <c r="R72" s="367" t="s">
        <v>919</v>
      </c>
      <c r="S72" s="454" t="s">
        <v>927</v>
      </c>
      <c r="T72" s="451">
        <v>0</v>
      </c>
      <c r="U72" s="451">
        <v>0</v>
      </c>
      <c r="V72" s="451">
        <v>1</v>
      </c>
      <c r="W72" s="451">
        <v>4</v>
      </c>
      <c r="X72" s="451" t="s">
        <v>2074</v>
      </c>
      <c r="Y72" s="367"/>
      <c r="Z72" s="367"/>
      <c r="AA72" s="367"/>
      <c r="AB72" s="367"/>
      <c r="AC72" s="367"/>
      <c r="AD72" s="456"/>
    </row>
    <row r="73" spans="1:32" x14ac:dyDescent="0.25">
      <c r="A73" s="367" t="s">
        <v>1930</v>
      </c>
      <c r="B73" s="367" t="s">
        <v>919</v>
      </c>
      <c r="C73" s="449" t="s">
        <v>1929</v>
      </c>
      <c r="D73" s="450"/>
      <c r="E73" s="367"/>
      <c r="F73" s="367">
        <v>3</v>
      </c>
      <c r="G73" s="367">
        <v>2</v>
      </c>
      <c r="H73" s="367">
        <v>0</v>
      </c>
      <c r="I73" s="367">
        <v>0</v>
      </c>
      <c r="J73" s="367">
        <v>5</v>
      </c>
      <c r="K73" s="367">
        <v>5</v>
      </c>
      <c r="L73" s="367">
        <v>5</v>
      </c>
      <c r="M73" s="367">
        <v>10</v>
      </c>
      <c r="N73" s="367">
        <v>12</v>
      </c>
      <c r="O73" s="367">
        <v>21</v>
      </c>
      <c r="P73" s="367"/>
      <c r="Q73" s="367"/>
      <c r="R73" s="367" t="s">
        <v>919</v>
      </c>
      <c r="S73" s="451" t="s">
        <v>919</v>
      </c>
      <c r="T73" s="451"/>
      <c r="U73" s="451"/>
      <c r="V73" s="451"/>
      <c r="W73" s="451"/>
      <c r="X73" s="367"/>
      <c r="Y73" s="367"/>
      <c r="Z73" s="367"/>
      <c r="AA73" s="367"/>
      <c r="AB73" s="367"/>
      <c r="AC73" s="367"/>
      <c r="AD73" s="461"/>
    </row>
    <row r="74" spans="1:32" x14ac:dyDescent="0.25">
      <c r="A74" s="367" t="s">
        <v>1947</v>
      </c>
      <c r="B74" s="367" t="s">
        <v>919</v>
      </c>
      <c r="C74" s="449" t="s">
        <v>1946</v>
      </c>
      <c r="D74" s="450" t="s">
        <v>919</v>
      </c>
      <c r="E74" s="367"/>
      <c r="F74" s="367">
        <v>3</v>
      </c>
      <c r="G74" s="367">
        <v>2</v>
      </c>
      <c r="H74" s="367">
        <v>0</v>
      </c>
      <c r="I74" s="367">
        <v>0</v>
      </c>
      <c r="J74" s="367">
        <v>5</v>
      </c>
      <c r="K74" s="367">
        <v>3</v>
      </c>
      <c r="L74" s="367">
        <v>4</v>
      </c>
      <c r="M74" s="367">
        <v>8</v>
      </c>
      <c r="N74" s="367">
        <v>14</v>
      </c>
      <c r="O74" s="367">
        <v>23</v>
      </c>
      <c r="P74" s="367">
        <v>22</v>
      </c>
      <c r="Q74" s="367">
        <v>2</v>
      </c>
      <c r="R74" s="367" t="s">
        <v>927</v>
      </c>
      <c r="S74" s="451" t="s">
        <v>919</v>
      </c>
      <c r="T74" s="451"/>
      <c r="U74" s="451"/>
      <c r="V74" s="451"/>
      <c r="W74" s="451"/>
      <c r="X74" s="367"/>
      <c r="Y74" s="367"/>
      <c r="Z74" s="367"/>
      <c r="AA74" s="367"/>
      <c r="AB74" s="367"/>
      <c r="AC74" s="367"/>
      <c r="AD74" s="452"/>
    </row>
    <row r="75" spans="1:32" x14ac:dyDescent="0.25">
      <c r="A75" s="367" t="s">
        <v>1961</v>
      </c>
      <c r="B75" s="367" t="s">
        <v>919</v>
      </c>
      <c r="C75" s="449" t="s">
        <v>1027</v>
      </c>
      <c r="D75" s="450" t="s">
        <v>919</v>
      </c>
      <c r="E75" s="367"/>
      <c r="F75" s="367">
        <v>3</v>
      </c>
      <c r="G75" s="367">
        <v>2</v>
      </c>
      <c r="H75" s="367">
        <v>0</v>
      </c>
      <c r="I75" s="367">
        <v>0</v>
      </c>
      <c r="J75" s="367">
        <v>5</v>
      </c>
      <c r="K75" s="367">
        <v>5</v>
      </c>
      <c r="L75" s="367">
        <v>5</v>
      </c>
      <c r="M75" s="367">
        <v>10</v>
      </c>
      <c r="N75" s="367">
        <v>13</v>
      </c>
      <c r="O75" s="367">
        <v>24</v>
      </c>
      <c r="P75" s="367">
        <v>23</v>
      </c>
      <c r="Q75" s="367">
        <v>2</v>
      </c>
      <c r="R75" s="367" t="s">
        <v>927</v>
      </c>
      <c r="S75" s="451" t="s">
        <v>919</v>
      </c>
      <c r="T75" s="451"/>
      <c r="U75" s="451"/>
      <c r="V75" s="451"/>
      <c r="W75" s="451"/>
      <c r="X75" s="367"/>
      <c r="Y75" s="367"/>
      <c r="Z75" s="367"/>
      <c r="AA75" s="367"/>
      <c r="AB75" s="367"/>
      <c r="AC75" s="367"/>
      <c r="AD75" s="452"/>
    </row>
    <row r="76" spans="1:32" x14ac:dyDescent="0.25">
      <c r="A76" s="367" t="s">
        <v>1964</v>
      </c>
      <c r="B76" s="367" t="s">
        <v>919</v>
      </c>
      <c r="C76" s="449" t="s">
        <v>1963</v>
      </c>
      <c r="D76" s="450" t="s">
        <v>919</v>
      </c>
      <c r="E76" s="367"/>
      <c r="F76" s="367">
        <v>3</v>
      </c>
      <c r="G76" s="367">
        <v>2</v>
      </c>
      <c r="H76" s="367">
        <v>0</v>
      </c>
      <c r="I76" s="367">
        <v>0</v>
      </c>
      <c r="J76" s="367">
        <v>6</v>
      </c>
      <c r="K76" s="367">
        <v>9</v>
      </c>
      <c r="L76" s="367">
        <v>9</v>
      </c>
      <c r="M76" s="367">
        <v>11</v>
      </c>
      <c r="N76" s="367">
        <v>16</v>
      </c>
      <c r="O76" s="367">
        <v>26</v>
      </c>
      <c r="P76" s="367"/>
      <c r="Q76" s="367"/>
      <c r="R76" s="367" t="s">
        <v>927</v>
      </c>
      <c r="S76" s="451" t="s">
        <v>919</v>
      </c>
      <c r="T76" s="451"/>
      <c r="U76" s="451"/>
      <c r="V76" s="451"/>
      <c r="W76" s="451"/>
      <c r="X76" s="367"/>
      <c r="Y76" s="367"/>
      <c r="Z76" s="367"/>
      <c r="AA76" s="367"/>
      <c r="AB76" s="367"/>
      <c r="AC76" s="367"/>
      <c r="AD76" s="452"/>
    </row>
    <row r="77" spans="1:32" x14ac:dyDescent="0.25">
      <c r="A77" s="367" t="s">
        <v>1979</v>
      </c>
      <c r="B77" s="367" t="s">
        <v>919</v>
      </c>
      <c r="C77" s="449" t="s">
        <v>1978</v>
      </c>
      <c r="D77" s="450"/>
      <c r="E77" s="367"/>
      <c r="F77" s="367">
        <v>3</v>
      </c>
      <c r="G77" s="367">
        <v>2</v>
      </c>
      <c r="H77" s="367">
        <v>0</v>
      </c>
      <c r="I77" s="367">
        <v>0</v>
      </c>
      <c r="J77" s="367">
        <v>5</v>
      </c>
      <c r="K77" s="367">
        <v>6</v>
      </c>
      <c r="L77" s="367">
        <v>6</v>
      </c>
      <c r="M77" s="367">
        <v>11</v>
      </c>
      <c r="N77" s="367">
        <v>19</v>
      </c>
      <c r="O77" s="367">
        <v>29</v>
      </c>
      <c r="P77" s="367"/>
      <c r="Q77" s="367"/>
      <c r="R77" s="367" t="s">
        <v>927</v>
      </c>
      <c r="S77" s="451" t="s">
        <v>919</v>
      </c>
      <c r="T77" s="451"/>
      <c r="U77" s="451"/>
      <c r="V77" s="451"/>
      <c r="W77" s="451"/>
      <c r="X77" s="367"/>
      <c r="Y77" s="367"/>
      <c r="Z77" s="367"/>
      <c r="AA77" s="367"/>
      <c r="AB77" s="367"/>
      <c r="AC77" s="367"/>
      <c r="AD77" s="452"/>
    </row>
    <row r="78" spans="1:32" x14ac:dyDescent="0.25">
      <c r="A78" s="367" t="s">
        <v>1982</v>
      </c>
      <c r="B78" s="367" t="s">
        <v>919</v>
      </c>
      <c r="C78" s="449" t="s">
        <v>1981</v>
      </c>
      <c r="D78" s="450" t="s">
        <v>919</v>
      </c>
      <c r="E78" s="367"/>
      <c r="F78" s="367">
        <v>3</v>
      </c>
      <c r="G78" s="367">
        <v>2</v>
      </c>
      <c r="H78" s="367">
        <v>5</v>
      </c>
      <c r="I78" s="367">
        <v>3</v>
      </c>
      <c r="J78" s="367">
        <v>0</v>
      </c>
      <c r="K78" s="367">
        <v>0</v>
      </c>
      <c r="L78" s="367">
        <v>3</v>
      </c>
      <c r="M78" s="367">
        <v>8</v>
      </c>
      <c r="N78" s="367">
        <v>16</v>
      </c>
      <c r="O78" s="367">
        <v>23</v>
      </c>
      <c r="P78" s="367"/>
      <c r="Q78" s="367"/>
      <c r="R78" s="367" t="s">
        <v>927</v>
      </c>
      <c r="S78" s="451" t="s">
        <v>927</v>
      </c>
      <c r="T78" s="451">
        <v>0</v>
      </c>
      <c r="U78" s="451">
        <v>0</v>
      </c>
      <c r="V78" s="451">
        <v>1</v>
      </c>
      <c r="W78" s="451">
        <v>9</v>
      </c>
      <c r="X78" s="367" t="s">
        <v>2075</v>
      </c>
      <c r="Y78" s="367"/>
      <c r="Z78" s="367"/>
      <c r="AA78" s="367"/>
      <c r="AB78" s="466" t="s">
        <v>2076</v>
      </c>
      <c r="AC78" s="367"/>
      <c r="AD78" s="465" t="s">
        <v>2077</v>
      </c>
    </row>
    <row r="79" spans="1:32" x14ac:dyDescent="0.25">
      <c r="A79" s="367" t="s">
        <v>467</v>
      </c>
      <c r="B79" s="367" t="s">
        <v>919</v>
      </c>
      <c r="C79" s="449" t="s">
        <v>1984</v>
      </c>
      <c r="D79" s="450"/>
      <c r="E79" s="367"/>
      <c r="F79" s="367">
        <v>3</v>
      </c>
      <c r="G79" s="367">
        <v>2</v>
      </c>
      <c r="H79" s="367">
        <v>0</v>
      </c>
      <c r="I79" s="367">
        <v>0</v>
      </c>
      <c r="J79" s="367">
        <v>9</v>
      </c>
      <c r="K79" s="367">
        <v>6</v>
      </c>
      <c r="L79" s="367">
        <v>6</v>
      </c>
      <c r="M79" s="367">
        <v>15</v>
      </c>
      <c r="N79" s="367">
        <v>8</v>
      </c>
      <c r="O79" s="367">
        <v>22</v>
      </c>
      <c r="P79" s="367"/>
      <c r="Q79" s="367"/>
      <c r="R79" s="367" t="s">
        <v>919</v>
      </c>
      <c r="S79" s="451" t="s">
        <v>919</v>
      </c>
      <c r="T79" s="451"/>
      <c r="U79" s="451"/>
      <c r="V79" s="451"/>
      <c r="W79" s="451"/>
      <c r="X79" s="367"/>
      <c r="Y79" s="367"/>
      <c r="Z79" s="367"/>
      <c r="AA79" s="367"/>
      <c r="AB79" s="367"/>
      <c r="AC79" s="367"/>
      <c r="AD79" s="452"/>
    </row>
    <row r="80" spans="1:32" x14ac:dyDescent="0.25">
      <c r="A80" s="471" t="s">
        <v>2007</v>
      </c>
      <c r="B80" s="471" t="s">
        <v>919</v>
      </c>
      <c r="C80" s="472" t="s">
        <v>2006</v>
      </c>
      <c r="D80" s="450"/>
      <c r="E80" s="471"/>
      <c r="F80" s="471">
        <v>3</v>
      </c>
      <c r="G80" s="471">
        <v>2</v>
      </c>
      <c r="H80" s="471">
        <v>0</v>
      </c>
      <c r="I80" s="471">
        <v>0</v>
      </c>
      <c r="J80" s="471">
        <v>0</v>
      </c>
      <c r="K80" s="471">
        <v>0</v>
      </c>
      <c r="L80" s="471">
        <v>0</v>
      </c>
      <c r="M80" s="471">
        <v>9</v>
      </c>
      <c r="N80" s="471">
        <v>16</v>
      </c>
      <c r="O80" s="471">
        <v>24</v>
      </c>
      <c r="P80" s="471"/>
      <c r="Q80" s="471"/>
      <c r="R80" s="471" t="s">
        <v>927</v>
      </c>
      <c r="S80" s="473" t="s">
        <v>919</v>
      </c>
      <c r="T80" s="473"/>
      <c r="U80" s="473"/>
      <c r="V80" s="473"/>
      <c r="W80" s="473"/>
      <c r="X80" s="471"/>
      <c r="Y80" s="471"/>
      <c r="Z80" s="471"/>
      <c r="AA80" s="471"/>
      <c r="AB80" s="471"/>
      <c r="AC80" s="471"/>
      <c r="AD80" s="474"/>
      <c r="AE80" s="475" t="s">
        <v>2078</v>
      </c>
      <c r="AF80" s="476"/>
    </row>
    <row r="81" spans="1:32" x14ac:dyDescent="0.25">
      <c r="A81" s="367" t="s">
        <v>569</v>
      </c>
      <c r="B81" s="451" t="s">
        <v>919</v>
      </c>
      <c r="C81" s="449" t="s">
        <v>1282</v>
      </c>
      <c r="D81" s="450"/>
      <c r="E81" s="367"/>
      <c r="F81" s="367"/>
      <c r="G81" s="367"/>
      <c r="H81" s="367">
        <v>5</v>
      </c>
      <c r="I81" s="367">
        <v>5</v>
      </c>
      <c r="J81" s="367">
        <v>10</v>
      </c>
      <c r="K81" s="367">
        <v>5</v>
      </c>
      <c r="L81" s="367">
        <v>10</v>
      </c>
      <c r="M81" s="367">
        <v>15</v>
      </c>
      <c r="N81" s="367">
        <v>11</v>
      </c>
      <c r="O81" s="367">
        <v>27</v>
      </c>
      <c r="P81" s="367">
        <v>26</v>
      </c>
      <c r="Q81" s="367">
        <v>2</v>
      </c>
      <c r="R81" s="367" t="s">
        <v>919</v>
      </c>
      <c r="S81" s="455" t="s">
        <v>919</v>
      </c>
      <c r="T81" s="455"/>
      <c r="U81" s="455"/>
      <c r="V81" s="455"/>
      <c r="W81" s="455"/>
      <c r="X81" s="367"/>
      <c r="Y81" s="367"/>
      <c r="Z81" s="367"/>
      <c r="AA81" s="367"/>
      <c r="AB81" s="367"/>
      <c r="AC81" s="367"/>
      <c r="AD81" s="452"/>
    </row>
    <row r="82" spans="1:32" x14ac:dyDescent="0.25">
      <c r="A82" s="367" t="s">
        <v>585</v>
      </c>
      <c r="B82" s="451" t="s">
        <v>919</v>
      </c>
      <c r="C82" s="449" t="s">
        <v>1288</v>
      </c>
      <c r="D82" s="450"/>
      <c r="E82" s="367"/>
      <c r="F82" s="367"/>
      <c r="G82" s="367"/>
      <c r="H82" s="367">
        <v>5</v>
      </c>
      <c r="I82" s="367">
        <v>5</v>
      </c>
      <c r="J82" s="367">
        <v>10</v>
      </c>
      <c r="K82" s="367">
        <v>5</v>
      </c>
      <c r="L82" s="367">
        <v>10</v>
      </c>
      <c r="M82" s="367">
        <v>15</v>
      </c>
      <c r="N82" s="367">
        <v>11</v>
      </c>
      <c r="O82" s="367">
        <v>27</v>
      </c>
      <c r="P82" s="367">
        <v>26</v>
      </c>
      <c r="Q82" s="367">
        <v>2</v>
      </c>
      <c r="R82" s="367" t="s">
        <v>919</v>
      </c>
      <c r="S82" s="455" t="s">
        <v>919</v>
      </c>
      <c r="T82" s="455"/>
      <c r="U82" s="455"/>
      <c r="V82" s="455"/>
      <c r="W82" s="455"/>
      <c r="X82" s="367"/>
      <c r="Y82" s="367"/>
      <c r="Z82" s="367"/>
      <c r="AA82" s="367"/>
      <c r="AB82" s="367"/>
      <c r="AC82" s="367"/>
      <c r="AD82" s="452"/>
    </row>
    <row r="83" spans="1:32" x14ac:dyDescent="0.25">
      <c r="A83" s="367" t="s">
        <v>602</v>
      </c>
      <c r="B83" s="451" t="s">
        <v>919</v>
      </c>
      <c r="C83" s="449" t="s">
        <v>1294</v>
      </c>
      <c r="D83" s="450"/>
      <c r="E83" s="367"/>
      <c r="F83" s="367"/>
      <c r="G83" s="367"/>
      <c r="H83" s="367">
        <v>5</v>
      </c>
      <c r="I83" s="367">
        <v>5</v>
      </c>
      <c r="J83" s="367">
        <v>10</v>
      </c>
      <c r="K83" s="367">
        <v>5</v>
      </c>
      <c r="L83" s="367">
        <v>10</v>
      </c>
      <c r="M83" s="367">
        <v>15</v>
      </c>
      <c r="N83" s="367">
        <v>11</v>
      </c>
      <c r="O83" s="367">
        <v>27</v>
      </c>
      <c r="P83" s="367">
        <v>26</v>
      </c>
      <c r="Q83" s="367">
        <v>2</v>
      </c>
      <c r="R83" s="367" t="s">
        <v>919</v>
      </c>
      <c r="S83" s="455" t="s">
        <v>919</v>
      </c>
      <c r="T83" s="455"/>
      <c r="U83" s="455"/>
      <c r="V83" s="455"/>
      <c r="W83" s="455"/>
      <c r="X83" s="367"/>
      <c r="Y83" s="367"/>
      <c r="Z83" s="367"/>
      <c r="AA83" s="367"/>
      <c r="AB83" s="367"/>
      <c r="AC83" s="367"/>
      <c r="AD83" s="452"/>
    </row>
    <row r="84" spans="1:32" x14ac:dyDescent="0.25">
      <c r="A84" s="367" t="s">
        <v>621</v>
      </c>
      <c r="B84" s="451" t="s">
        <v>919</v>
      </c>
      <c r="C84" s="449" t="s">
        <v>1360</v>
      </c>
      <c r="D84" s="450"/>
      <c r="E84" s="367"/>
      <c r="F84" s="367"/>
      <c r="G84" s="367"/>
      <c r="H84" s="367">
        <v>5</v>
      </c>
      <c r="I84" s="367">
        <v>5</v>
      </c>
      <c r="J84" s="367">
        <v>10</v>
      </c>
      <c r="K84" s="367">
        <v>5</v>
      </c>
      <c r="L84" s="367">
        <v>10</v>
      </c>
      <c r="M84" s="367">
        <v>15</v>
      </c>
      <c r="N84" s="367">
        <v>11</v>
      </c>
      <c r="O84" s="367">
        <v>27</v>
      </c>
      <c r="P84" s="367">
        <v>26</v>
      </c>
      <c r="Q84" s="367">
        <v>2</v>
      </c>
      <c r="R84" s="367" t="s">
        <v>919</v>
      </c>
      <c r="S84" s="455" t="s">
        <v>919</v>
      </c>
      <c r="T84" s="455"/>
      <c r="U84" s="455"/>
      <c r="V84" s="455"/>
      <c r="W84" s="455"/>
      <c r="X84" s="367"/>
      <c r="Y84" s="367"/>
      <c r="Z84" s="367"/>
      <c r="AA84" s="367"/>
      <c r="AB84" s="367"/>
      <c r="AC84" s="367"/>
      <c r="AD84" s="452"/>
    </row>
    <row r="85" spans="1:32" x14ac:dyDescent="0.25">
      <c r="A85" s="367" t="s">
        <v>636</v>
      </c>
      <c r="B85" s="451" t="s">
        <v>919</v>
      </c>
      <c r="C85" s="449" t="s">
        <v>1660</v>
      </c>
      <c r="D85" s="450"/>
      <c r="E85" s="367"/>
      <c r="F85" s="367"/>
      <c r="G85" s="367"/>
      <c r="H85" s="367">
        <v>5</v>
      </c>
      <c r="I85" s="367">
        <v>5</v>
      </c>
      <c r="J85" s="367">
        <v>10</v>
      </c>
      <c r="K85" s="367">
        <v>5</v>
      </c>
      <c r="L85" s="367">
        <v>10</v>
      </c>
      <c r="M85" s="367">
        <v>15</v>
      </c>
      <c r="N85" s="367">
        <v>11</v>
      </c>
      <c r="O85" s="367">
        <v>27</v>
      </c>
      <c r="P85" s="367">
        <v>26</v>
      </c>
      <c r="Q85" s="367">
        <v>2</v>
      </c>
      <c r="R85" s="367" t="s">
        <v>919</v>
      </c>
      <c r="S85" s="455" t="s">
        <v>919</v>
      </c>
      <c r="T85" s="455"/>
      <c r="U85" s="455"/>
      <c r="V85" s="455"/>
      <c r="W85" s="455"/>
      <c r="X85" s="367"/>
      <c r="Y85" s="367"/>
      <c r="Z85" s="367"/>
      <c r="AA85" s="367"/>
      <c r="AB85" s="367"/>
      <c r="AC85" s="367"/>
      <c r="AD85" s="452"/>
    </row>
    <row r="86" spans="1:32" x14ac:dyDescent="0.25">
      <c r="A86" s="367" t="s">
        <v>653</v>
      </c>
      <c r="B86" s="451" t="s">
        <v>919</v>
      </c>
      <c r="C86" s="449" t="s">
        <v>1674</v>
      </c>
      <c r="D86" s="450"/>
      <c r="E86" s="367"/>
      <c r="F86" s="367"/>
      <c r="G86" s="367"/>
      <c r="H86" s="367">
        <v>5</v>
      </c>
      <c r="I86" s="367">
        <v>5</v>
      </c>
      <c r="J86" s="367">
        <v>10</v>
      </c>
      <c r="K86" s="367">
        <v>5</v>
      </c>
      <c r="L86" s="367">
        <v>10</v>
      </c>
      <c r="M86" s="367">
        <v>15</v>
      </c>
      <c r="N86" s="367">
        <v>11</v>
      </c>
      <c r="O86" s="367">
        <v>27</v>
      </c>
      <c r="P86" s="367">
        <v>26</v>
      </c>
      <c r="Q86" s="367">
        <v>2</v>
      </c>
      <c r="R86" s="367" t="s">
        <v>919</v>
      </c>
      <c r="S86" s="455" t="s">
        <v>919</v>
      </c>
      <c r="T86" s="455"/>
      <c r="U86" s="455"/>
      <c r="V86" s="455"/>
      <c r="W86" s="455"/>
      <c r="X86" s="367"/>
      <c r="Y86" s="367"/>
      <c r="Z86" s="367"/>
      <c r="AA86" s="367"/>
      <c r="AB86" s="367"/>
      <c r="AC86" s="367"/>
      <c r="AD86" s="452"/>
    </row>
    <row r="87" spans="1:32" x14ac:dyDescent="0.25">
      <c r="A87" s="367" t="s">
        <v>671</v>
      </c>
      <c r="B87" s="451" t="s">
        <v>919</v>
      </c>
      <c r="C87" s="449" t="s">
        <v>889</v>
      </c>
      <c r="D87" s="450"/>
      <c r="E87" s="367"/>
      <c r="F87" s="367"/>
      <c r="G87" s="367"/>
      <c r="H87" s="367">
        <v>5</v>
      </c>
      <c r="I87" s="367">
        <v>5</v>
      </c>
      <c r="J87" s="367">
        <v>10</v>
      </c>
      <c r="K87" s="367">
        <v>5</v>
      </c>
      <c r="L87" s="367">
        <v>10</v>
      </c>
      <c r="M87" s="367">
        <v>15</v>
      </c>
      <c r="N87" s="367">
        <v>11</v>
      </c>
      <c r="O87" s="367">
        <v>27</v>
      </c>
      <c r="P87" s="367">
        <v>26</v>
      </c>
      <c r="Q87" s="367">
        <v>2</v>
      </c>
      <c r="R87" s="367" t="s">
        <v>919</v>
      </c>
      <c r="S87" s="455" t="s">
        <v>919</v>
      </c>
      <c r="T87" s="455"/>
      <c r="U87" s="455"/>
      <c r="V87" s="455"/>
      <c r="W87" s="455"/>
      <c r="X87" s="367"/>
      <c r="Y87" s="367"/>
      <c r="Z87" s="367"/>
      <c r="AA87" s="367"/>
      <c r="AB87" s="367"/>
      <c r="AC87" s="367"/>
      <c r="AD87" s="452"/>
    </row>
    <row r="88" spans="1:32" x14ac:dyDescent="0.25">
      <c r="A88" s="367" t="s">
        <v>688</v>
      </c>
      <c r="B88" s="451" t="s">
        <v>919</v>
      </c>
      <c r="C88" s="449" t="s">
        <v>1849</v>
      </c>
      <c r="D88" s="450"/>
      <c r="E88" s="367"/>
      <c r="F88" s="367"/>
      <c r="G88" s="367"/>
      <c r="H88" s="367">
        <v>5</v>
      </c>
      <c r="I88" s="367">
        <v>5</v>
      </c>
      <c r="J88" s="367">
        <v>10</v>
      </c>
      <c r="K88" s="367">
        <v>5</v>
      </c>
      <c r="L88" s="367">
        <v>10</v>
      </c>
      <c r="M88" s="367">
        <v>15</v>
      </c>
      <c r="N88" s="367">
        <v>11</v>
      </c>
      <c r="O88" s="367">
        <v>27</v>
      </c>
      <c r="P88" s="367">
        <v>26</v>
      </c>
      <c r="Q88" s="367">
        <v>2</v>
      </c>
      <c r="R88" s="367" t="s">
        <v>919</v>
      </c>
      <c r="S88" s="455" t="s">
        <v>919</v>
      </c>
      <c r="T88" s="455"/>
      <c r="U88" s="455"/>
      <c r="V88" s="455"/>
      <c r="W88" s="455"/>
      <c r="X88" s="367"/>
      <c r="Y88" s="367"/>
      <c r="Z88" s="367"/>
      <c r="AA88" s="367"/>
      <c r="AB88" s="367"/>
      <c r="AC88" s="367"/>
      <c r="AD88" s="452"/>
    </row>
    <row r="89" spans="1:32" x14ac:dyDescent="0.25">
      <c r="A89" s="367" t="s">
        <v>704</v>
      </c>
      <c r="B89" s="451" t="s">
        <v>919</v>
      </c>
      <c r="C89" s="449" t="s">
        <v>1859</v>
      </c>
      <c r="D89" s="450"/>
      <c r="E89" s="367"/>
      <c r="F89" s="367"/>
      <c r="G89" s="367"/>
      <c r="H89" s="367">
        <v>5</v>
      </c>
      <c r="I89" s="367">
        <v>5</v>
      </c>
      <c r="J89" s="367">
        <v>10</v>
      </c>
      <c r="K89" s="367">
        <v>5</v>
      </c>
      <c r="L89" s="367">
        <v>10</v>
      </c>
      <c r="M89" s="367">
        <v>15</v>
      </c>
      <c r="N89" s="367">
        <v>11</v>
      </c>
      <c r="O89" s="367">
        <v>27</v>
      </c>
      <c r="P89" s="367">
        <v>26</v>
      </c>
      <c r="Q89" s="367">
        <v>2</v>
      </c>
      <c r="R89" s="367" t="s">
        <v>919</v>
      </c>
      <c r="S89" s="455" t="s">
        <v>919</v>
      </c>
      <c r="T89" s="455"/>
      <c r="U89" s="455"/>
      <c r="V89" s="455"/>
      <c r="W89" s="455"/>
      <c r="X89" s="367"/>
      <c r="Y89" s="367"/>
      <c r="Z89" s="367"/>
      <c r="AA89" s="367"/>
      <c r="AB89" s="367"/>
      <c r="AC89" s="367"/>
      <c r="AD89" s="452"/>
    </row>
    <row r="90" spans="1:32" x14ac:dyDescent="0.25">
      <c r="A90" s="367" t="s">
        <v>721</v>
      </c>
      <c r="B90" s="451" t="s">
        <v>919</v>
      </c>
      <c r="C90" s="449" t="s">
        <v>1860</v>
      </c>
      <c r="D90" s="450"/>
      <c r="E90" s="367"/>
      <c r="F90" s="367"/>
      <c r="G90" s="367"/>
      <c r="H90" s="367">
        <v>5</v>
      </c>
      <c r="I90" s="367">
        <v>5</v>
      </c>
      <c r="J90" s="367">
        <v>10</v>
      </c>
      <c r="K90" s="367">
        <v>5</v>
      </c>
      <c r="L90" s="367">
        <v>10</v>
      </c>
      <c r="M90" s="367">
        <v>15</v>
      </c>
      <c r="N90" s="367">
        <v>11</v>
      </c>
      <c r="O90" s="367">
        <v>27</v>
      </c>
      <c r="P90" s="367">
        <v>26</v>
      </c>
      <c r="Q90" s="367">
        <v>2</v>
      </c>
      <c r="R90" s="367" t="s">
        <v>919</v>
      </c>
      <c r="S90" s="455" t="s">
        <v>919</v>
      </c>
      <c r="T90" s="455"/>
      <c r="U90" s="455"/>
      <c r="V90" s="455"/>
      <c r="W90" s="455"/>
      <c r="X90" s="367"/>
      <c r="Y90" s="367"/>
      <c r="Z90" s="367"/>
      <c r="AA90" s="367"/>
      <c r="AB90" s="367"/>
      <c r="AC90" s="367"/>
      <c r="AD90" s="452"/>
    </row>
    <row r="91" spans="1:32" x14ac:dyDescent="0.25">
      <c r="A91" s="471" t="s">
        <v>737</v>
      </c>
      <c r="B91" s="473" t="s">
        <v>919</v>
      </c>
      <c r="C91" s="472" t="s">
        <v>2012</v>
      </c>
      <c r="D91" s="450"/>
      <c r="E91" s="471"/>
      <c r="F91" s="471"/>
      <c r="G91" s="471"/>
      <c r="H91" s="471">
        <v>5</v>
      </c>
      <c r="I91" s="471">
        <v>5</v>
      </c>
      <c r="J91" s="471">
        <v>10</v>
      </c>
      <c r="K91" s="471">
        <v>5</v>
      </c>
      <c r="L91" s="471">
        <v>10</v>
      </c>
      <c r="M91" s="471">
        <v>15</v>
      </c>
      <c r="N91" s="471">
        <v>11</v>
      </c>
      <c r="O91" s="471">
        <v>27</v>
      </c>
      <c r="P91" s="471">
        <v>26</v>
      </c>
      <c r="Q91" s="471">
        <v>2</v>
      </c>
      <c r="R91" s="471" t="s">
        <v>919</v>
      </c>
      <c r="S91" s="477" t="s">
        <v>919</v>
      </c>
      <c r="T91" s="477"/>
      <c r="U91" s="477"/>
      <c r="V91" s="477"/>
      <c r="W91" s="477"/>
      <c r="X91" s="471"/>
      <c r="Y91" s="471"/>
      <c r="Z91" s="471"/>
      <c r="AA91" s="471"/>
      <c r="AB91" s="471"/>
      <c r="AC91" s="471"/>
      <c r="AD91" s="474"/>
      <c r="AE91" s="478" t="s">
        <v>2079</v>
      </c>
      <c r="AF91" s="476"/>
    </row>
    <row r="92" spans="1:32" x14ac:dyDescent="0.25">
      <c r="A92" s="479" t="s">
        <v>969</v>
      </c>
      <c r="B92" s="480" t="s">
        <v>919</v>
      </c>
      <c r="C92" s="481" t="s">
        <v>968</v>
      </c>
      <c r="D92" s="450" t="s">
        <v>919</v>
      </c>
      <c r="E92" s="479"/>
      <c r="F92" s="479"/>
      <c r="G92" s="479"/>
      <c r="H92" s="479">
        <v>0</v>
      </c>
      <c r="I92" s="479">
        <v>0</v>
      </c>
      <c r="J92" s="479">
        <v>5</v>
      </c>
      <c r="K92" s="479">
        <v>3</v>
      </c>
      <c r="L92" s="479">
        <v>3</v>
      </c>
      <c r="M92" s="479">
        <v>5</v>
      </c>
      <c r="N92" s="479">
        <v>12</v>
      </c>
      <c r="O92" s="479">
        <v>16</v>
      </c>
      <c r="P92" s="479">
        <v>15</v>
      </c>
      <c r="Q92" s="479">
        <v>2</v>
      </c>
      <c r="R92" s="479" t="s">
        <v>919</v>
      </c>
      <c r="S92" s="480" t="s">
        <v>919</v>
      </c>
      <c r="T92" s="455"/>
      <c r="U92" s="455"/>
      <c r="V92" s="455"/>
      <c r="W92" s="455"/>
      <c r="X92" s="367"/>
      <c r="Y92" s="367"/>
      <c r="Z92" s="367"/>
      <c r="AA92" s="367"/>
      <c r="AB92" s="367"/>
      <c r="AC92" s="367"/>
      <c r="AD92" s="452"/>
    </row>
    <row r="93" spans="1:32" x14ac:dyDescent="0.25">
      <c r="A93" s="451" t="s">
        <v>996</v>
      </c>
      <c r="B93" s="451" t="s">
        <v>919</v>
      </c>
      <c r="C93" s="449" t="s">
        <v>995</v>
      </c>
      <c r="D93" s="450" t="s">
        <v>919</v>
      </c>
      <c r="E93" s="367"/>
      <c r="F93" s="367">
        <v>3</v>
      </c>
      <c r="G93" s="367">
        <v>2</v>
      </c>
      <c r="H93" s="367">
        <v>5</v>
      </c>
      <c r="I93" s="367">
        <v>5</v>
      </c>
      <c r="J93" s="367">
        <v>10</v>
      </c>
      <c r="K93" s="367">
        <v>5</v>
      </c>
      <c r="L93" s="367">
        <v>10</v>
      </c>
      <c r="M93" s="367">
        <v>15</v>
      </c>
      <c r="N93" s="367">
        <v>11</v>
      </c>
      <c r="O93" s="367">
        <v>27</v>
      </c>
      <c r="P93" s="367">
        <v>26</v>
      </c>
      <c r="Q93" s="367">
        <v>2</v>
      </c>
      <c r="R93" s="367"/>
      <c r="S93" s="451" t="s">
        <v>919</v>
      </c>
      <c r="T93" s="451"/>
      <c r="U93" s="451"/>
      <c r="V93" s="451"/>
      <c r="W93" s="451"/>
      <c r="X93" s="367"/>
      <c r="Y93" s="367"/>
      <c r="Z93" s="367"/>
      <c r="AA93" s="367"/>
      <c r="AB93" s="367"/>
      <c r="AC93" s="367"/>
      <c r="AD93" s="461"/>
    </row>
    <row r="94" spans="1:32" x14ac:dyDescent="0.25">
      <c r="A94" s="367" t="s">
        <v>1021</v>
      </c>
      <c r="B94" s="451" t="s">
        <v>919</v>
      </c>
      <c r="C94" s="449" t="s">
        <v>1020</v>
      </c>
      <c r="D94" s="450" t="s">
        <v>919</v>
      </c>
      <c r="E94" s="367"/>
      <c r="F94" s="367"/>
      <c r="G94" s="367"/>
      <c r="H94" s="367">
        <v>5</v>
      </c>
      <c r="I94" s="367">
        <v>5</v>
      </c>
      <c r="J94" s="367">
        <v>10</v>
      </c>
      <c r="K94" s="367">
        <v>5</v>
      </c>
      <c r="L94" s="367">
        <v>10</v>
      </c>
      <c r="M94" s="367">
        <v>15</v>
      </c>
      <c r="N94" s="367">
        <v>11</v>
      </c>
      <c r="O94" s="367">
        <v>27</v>
      </c>
      <c r="P94" s="367">
        <v>26</v>
      </c>
      <c r="Q94" s="367">
        <v>2</v>
      </c>
      <c r="R94" s="367" t="s">
        <v>919</v>
      </c>
      <c r="S94" s="451" t="s">
        <v>919</v>
      </c>
      <c r="T94" s="455"/>
      <c r="U94" s="455"/>
      <c r="V94" s="455"/>
      <c r="W94" s="455"/>
      <c r="X94" s="367"/>
      <c r="Y94" s="367"/>
      <c r="Z94" s="367"/>
      <c r="AA94" s="367"/>
      <c r="AB94" s="367"/>
      <c r="AC94" s="450"/>
      <c r="AD94" s="482"/>
    </row>
    <row r="95" spans="1:32" x14ac:dyDescent="0.25">
      <c r="A95" s="367" t="s">
        <v>1030</v>
      </c>
      <c r="B95" s="451" t="s">
        <v>919</v>
      </c>
      <c r="C95" s="449" t="s">
        <v>1029</v>
      </c>
      <c r="D95" s="450" t="s">
        <v>919</v>
      </c>
      <c r="E95" s="367"/>
      <c r="F95" s="367"/>
      <c r="G95" s="367"/>
      <c r="H95" s="367">
        <v>5</v>
      </c>
      <c r="I95" s="367">
        <v>5</v>
      </c>
      <c r="J95" s="367">
        <v>10</v>
      </c>
      <c r="K95" s="367">
        <v>5</v>
      </c>
      <c r="L95" s="367">
        <v>10</v>
      </c>
      <c r="M95" s="367">
        <v>15</v>
      </c>
      <c r="N95" s="367">
        <v>11</v>
      </c>
      <c r="O95" s="367">
        <v>27</v>
      </c>
      <c r="P95" s="367">
        <v>26</v>
      </c>
      <c r="Q95" s="367">
        <v>2</v>
      </c>
      <c r="R95" s="367"/>
      <c r="S95" s="455" t="s">
        <v>919</v>
      </c>
      <c r="T95" s="455"/>
      <c r="U95" s="455"/>
      <c r="V95" s="455"/>
      <c r="W95" s="455"/>
      <c r="X95" s="451"/>
      <c r="Y95" s="367"/>
      <c r="Z95" s="367"/>
      <c r="AA95" s="367"/>
      <c r="AB95" s="367"/>
      <c r="AC95" s="367"/>
      <c r="AD95" s="452"/>
    </row>
    <row r="96" spans="1:32" x14ac:dyDescent="0.25">
      <c r="A96" s="367" t="s">
        <v>1081</v>
      </c>
      <c r="B96" s="450" t="s">
        <v>919</v>
      </c>
      <c r="C96" s="449" t="s">
        <v>1080</v>
      </c>
      <c r="D96" s="450" t="s">
        <v>919</v>
      </c>
      <c r="E96" s="367"/>
      <c r="F96" s="367"/>
      <c r="G96" s="367"/>
      <c r="H96" s="367">
        <v>5</v>
      </c>
      <c r="I96" s="367">
        <v>5</v>
      </c>
      <c r="J96" s="367">
        <v>10</v>
      </c>
      <c r="K96" s="367">
        <v>5</v>
      </c>
      <c r="L96" s="367">
        <v>10</v>
      </c>
      <c r="M96" s="367">
        <v>15</v>
      </c>
      <c r="N96" s="367">
        <v>11</v>
      </c>
      <c r="O96" s="367">
        <v>27</v>
      </c>
      <c r="P96" s="367">
        <v>26</v>
      </c>
      <c r="Q96" s="367">
        <v>2</v>
      </c>
      <c r="R96" s="367" t="s">
        <v>919</v>
      </c>
      <c r="S96" s="451" t="s">
        <v>919</v>
      </c>
      <c r="T96" s="455"/>
      <c r="U96" s="455"/>
      <c r="V96" s="455"/>
      <c r="W96" s="455"/>
      <c r="X96" s="367"/>
      <c r="Y96" s="367"/>
      <c r="Z96" s="367"/>
      <c r="AA96" s="367"/>
      <c r="AB96" s="367"/>
      <c r="AC96" s="450" t="s">
        <v>2080</v>
      </c>
      <c r="AD96" s="452"/>
    </row>
    <row r="97" spans="1:30" x14ac:dyDescent="0.25">
      <c r="A97" s="367" t="s">
        <v>1090</v>
      </c>
      <c r="B97" s="451" t="s">
        <v>919</v>
      </c>
      <c r="C97" s="449" t="s">
        <v>1089</v>
      </c>
      <c r="D97" s="450" t="s">
        <v>919</v>
      </c>
      <c r="E97" s="367"/>
      <c r="F97" s="367"/>
      <c r="G97" s="367"/>
      <c r="H97" s="367">
        <v>5</v>
      </c>
      <c r="I97" s="367">
        <v>5</v>
      </c>
      <c r="J97" s="367">
        <v>10</v>
      </c>
      <c r="K97" s="367">
        <v>5</v>
      </c>
      <c r="L97" s="367">
        <v>10</v>
      </c>
      <c r="M97" s="367">
        <v>15</v>
      </c>
      <c r="N97" s="367">
        <v>11</v>
      </c>
      <c r="O97" s="367">
        <v>27</v>
      </c>
      <c r="P97" s="367">
        <v>26</v>
      </c>
      <c r="Q97" s="367">
        <v>2</v>
      </c>
      <c r="R97" s="367"/>
      <c r="S97" s="455" t="s">
        <v>919</v>
      </c>
      <c r="T97" s="455"/>
      <c r="U97" s="455"/>
      <c r="V97" s="455"/>
      <c r="W97" s="455"/>
      <c r="X97" s="367"/>
      <c r="Y97" s="367"/>
      <c r="Z97" s="367"/>
      <c r="AA97" s="367"/>
      <c r="AB97" s="367"/>
      <c r="AC97" s="367"/>
      <c r="AD97" s="452"/>
    </row>
    <row r="98" spans="1:30" x14ac:dyDescent="0.25">
      <c r="A98" s="367" t="s">
        <v>1211</v>
      </c>
      <c r="B98" s="450" t="s">
        <v>919</v>
      </c>
      <c r="C98" s="449" t="s">
        <v>1210</v>
      </c>
      <c r="D98" s="450" t="s">
        <v>919</v>
      </c>
      <c r="E98" s="367"/>
      <c r="F98" s="367"/>
      <c r="G98" s="367"/>
      <c r="H98" s="367">
        <v>5</v>
      </c>
      <c r="I98" s="367">
        <v>5</v>
      </c>
      <c r="J98" s="367">
        <v>10</v>
      </c>
      <c r="K98" s="367">
        <v>5</v>
      </c>
      <c r="L98" s="367">
        <v>10</v>
      </c>
      <c r="M98" s="367">
        <v>15</v>
      </c>
      <c r="N98" s="367">
        <v>11</v>
      </c>
      <c r="O98" s="367">
        <v>27</v>
      </c>
      <c r="P98" s="367">
        <v>26</v>
      </c>
      <c r="Q98" s="367">
        <v>2</v>
      </c>
      <c r="R98" s="367" t="s">
        <v>919</v>
      </c>
      <c r="S98" s="451" t="s">
        <v>919</v>
      </c>
      <c r="T98" s="455"/>
      <c r="U98" s="455"/>
      <c r="V98" s="455"/>
      <c r="W98" s="455"/>
      <c r="X98" s="367"/>
      <c r="Y98" s="367"/>
      <c r="Z98" s="367"/>
      <c r="AA98" s="367"/>
      <c r="AB98" s="367"/>
      <c r="AC98" s="450" t="s">
        <v>2081</v>
      </c>
      <c r="AD98" s="452"/>
    </row>
    <row r="99" spans="1:30" x14ac:dyDescent="0.25">
      <c r="A99" s="367" t="s">
        <v>1300</v>
      </c>
      <c r="B99" s="450" t="s">
        <v>919</v>
      </c>
      <c r="C99" s="449" t="s">
        <v>683</v>
      </c>
      <c r="D99" s="450" t="s">
        <v>919</v>
      </c>
      <c r="E99" s="367"/>
      <c r="F99" s="367"/>
      <c r="G99" s="367"/>
      <c r="H99" s="367">
        <v>5</v>
      </c>
      <c r="I99" s="367">
        <v>5</v>
      </c>
      <c r="J99" s="367">
        <v>10</v>
      </c>
      <c r="K99" s="367">
        <v>5</v>
      </c>
      <c r="L99" s="367">
        <v>10</v>
      </c>
      <c r="M99" s="367">
        <v>15</v>
      </c>
      <c r="N99" s="367">
        <v>11</v>
      </c>
      <c r="O99" s="367">
        <v>27</v>
      </c>
      <c r="P99" s="367">
        <v>26</v>
      </c>
      <c r="Q99" s="367">
        <v>2</v>
      </c>
      <c r="R99" s="367" t="s">
        <v>919</v>
      </c>
      <c r="S99" s="451" t="s">
        <v>919</v>
      </c>
      <c r="T99" s="455"/>
      <c r="U99" s="455"/>
      <c r="V99" s="455"/>
      <c r="W99" s="455"/>
      <c r="X99" s="367"/>
      <c r="Y99" s="367"/>
      <c r="Z99" s="367"/>
      <c r="AA99" s="367"/>
      <c r="AB99" s="367"/>
      <c r="AC99" s="367"/>
      <c r="AD99" s="452"/>
    </row>
    <row r="100" spans="1:30" x14ac:dyDescent="0.25">
      <c r="A100" s="483" t="s">
        <v>1627</v>
      </c>
      <c r="B100" s="484" t="s">
        <v>919</v>
      </c>
      <c r="C100" s="485" t="s">
        <v>1626</v>
      </c>
      <c r="D100" s="450" t="s">
        <v>919</v>
      </c>
      <c r="E100" s="483"/>
      <c r="F100" s="483"/>
      <c r="G100" s="483"/>
      <c r="H100" s="483">
        <v>5</v>
      </c>
      <c r="I100" s="483">
        <v>5</v>
      </c>
      <c r="J100" s="483">
        <v>10</v>
      </c>
      <c r="K100" s="483">
        <v>5</v>
      </c>
      <c r="L100" s="483">
        <v>10</v>
      </c>
      <c r="M100" s="483">
        <v>15</v>
      </c>
      <c r="N100" s="483">
        <v>11</v>
      </c>
      <c r="O100" s="483">
        <v>27</v>
      </c>
      <c r="P100" s="483">
        <v>26</v>
      </c>
      <c r="Q100" s="483">
        <v>2</v>
      </c>
      <c r="R100" s="483" t="s">
        <v>919</v>
      </c>
      <c r="S100" s="486" t="s">
        <v>919</v>
      </c>
      <c r="T100" s="455"/>
      <c r="U100" s="455"/>
      <c r="V100" s="455"/>
      <c r="W100" s="455"/>
      <c r="X100" s="367"/>
      <c r="Y100" s="367"/>
      <c r="Z100" s="367"/>
      <c r="AA100" s="367"/>
      <c r="AB100" s="367"/>
      <c r="AC100" s="367" t="str">
        <f>""</f>
        <v/>
      </c>
      <c r="AD100" s="452"/>
    </row>
    <row r="101" spans="1:30" x14ac:dyDescent="0.25">
      <c r="A101" s="367" t="s">
        <v>1168</v>
      </c>
      <c r="B101" s="367" t="s">
        <v>927</v>
      </c>
      <c r="C101" s="449" t="s">
        <v>1167</v>
      </c>
      <c r="D101" s="450" t="s">
        <v>919</v>
      </c>
      <c r="E101" s="367"/>
      <c r="F101" s="367"/>
      <c r="G101" s="367"/>
      <c r="H101" s="367"/>
      <c r="I101" s="367"/>
      <c r="J101" s="367"/>
      <c r="K101" s="367"/>
      <c r="L101" s="367"/>
      <c r="M101" s="367"/>
      <c r="N101" s="367"/>
      <c r="O101" s="367">
        <v>27</v>
      </c>
      <c r="P101" s="367"/>
      <c r="Q101" s="367"/>
      <c r="R101" s="367"/>
      <c r="S101" s="455" t="s">
        <v>927</v>
      </c>
      <c r="T101" s="455"/>
      <c r="U101" s="455"/>
      <c r="V101" s="455"/>
      <c r="W101" s="455"/>
      <c r="X101" s="367"/>
      <c r="Y101" s="367"/>
      <c r="Z101" s="367"/>
      <c r="AA101" s="367"/>
      <c r="AB101" s="367"/>
      <c r="AC101" s="367"/>
      <c r="AD101" s="452"/>
    </row>
    <row r="102" spans="1:30" x14ac:dyDescent="0.25">
      <c r="A102" s="483" t="s">
        <v>1196</v>
      </c>
      <c r="B102" s="483" t="s">
        <v>927</v>
      </c>
      <c r="C102" s="485" t="s">
        <v>1195</v>
      </c>
      <c r="D102" s="450" t="s">
        <v>919</v>
      </c>
      <c r="E102" s="483"/>
      <c r="F102" s="483"/>
      <c r="G102" s="483"/>
      <c r="H102" s="483"/>
      <c r="I102" s="483"/>
      <c r="J102" s="483"/>
      <c r="K102" s="483"/>
      <c r="L102" s="483"/>
      <c r="M102" s="483"/>
      <c r="N102" s="483"/>
      <c r="O102" s="487">
        <v>27</v>
      </c>
      <c r="P102" s="483"/>
      <c r="Q102" s="483"/>
      <c r="R102" s="483"/>
      <c r="S102" s="488" t="s">
        <v>927</v>
      </c>
      <c r="T102" s="455"/>
      <c r="U102" s="455"/>
      <c r="V102" s="455"/>
      <c r="W102" s="455"/>
      <c r="X102" s="367"/>
      <c r="Y102" s="367"/>
      <c r="Z102" s="367"/>
      <c r="AA102" s="367"/>
      <c r="AB102" s="367"/>
      <c r="AC102" s="367"/>
      <c r="AD102" s="452"/>
    </row>
    <row r="103" spans="1:30" x14ac:dyDescent="0.25">
      <c r="A103" s="367" t="s">
        <v>1099</v>
      </c>
      <c r="B103" s="367" t="s">
        <v>927</v>
      </c>
      <c r="C103" s="449" t="s">
        <v>1098</v>
      </c>
      <c r="D103" s="450" t="s">
        <v>919</v>
      </c>
      <c r="E103" s="367"/>
      <c r="F103" s="367"/>
      <c r="G103" s="367"/>
      <c r="H103" s="367"/>
      <c r="I103" s="367"/>
      <c r="J103" s="367"/>
      <c r="K103" s="367"/>
      <c r="L103" s="367"/>
      <c r="M103" s="367"/>
      <c r="N103" s="367"/>
      <c r="O103" s="367">
        <v>28</v>
      </c>
      <c r="P103" s="367"/>
      <c r="Q103" s="367"/>
      <c r="R103" s="367"/>
      <c r="S103" s="455" t="s">
        <v>927</v>
      </c>
      <c r="T103" s="455"/>
      <c r="U103" s="455"/>
      <c r="V103" s="455"/>
      <c r="W103" s="455"/>
      <c r="X103" s="367"/>
      <c r="Y103" s="367"/>
      <c r="Z103" s="367"/>
      <c r="AA103" s="367"/>
      <c r="AB103" s="367"/>
      <c r="AC103" s="367"/>
      <c r="AD103" s="452"/>
    </row>
    <row r="104" spans="1:30" x14ac:dyDescent="0.25">
      <c r="A104" s="483" t="s">
        <v>1706</v>
      </c>
      <c r="B104" s="484" t="s">
        <v>919</v>
      </c>
      <c r="C104" s="485" t="s">
        <v>807</v>
      </c>
      <c r="D104" s="450" t="s">
        <v>919</v>
      </c>
      <c r="E104" s="483"/>
      <c r="F104" s="483"/>
      <c r="G104" s="483"/>
      <c r="H104" s="483"/>
      <c r="I104" s="483"/>
      <c r="J104" s="483"/>
      <c r="K104" s="483"/>
      <c r="L104" s="483"/>
      <c r="M104" s="483">
        <v>5</v>
      </c>
      <c r="N104" s="483">
        <v>24</v>
      </c>
      <c r="O104" s="483">
        <v>28</v>
      </c>
      <c r="P104" s="483"/>
      <c r="Q104" s="483"/>
      <c r="R104" s="483"/>
      <c r="S104" s="488" t="s">
        <v>927</v>
      </c>
      <c r="T104" s="455"/>
      <c r="U104" s="455"/>
      <c r="V104" s="455">
        <v>1</v>
      </c>
      <c r="W104" s="455">
        <v>10</v>
      </c>
      <c r="X104" s="367" t="s">
        <v>2082</v>
      </c>
      <c r="Y104" s="367"/>
      <c r="Z104" s="367"/>
      <c r="AA104" s="367"/>
      <c r="AB104" s="367"/>
      <c r="AC104" s="367" t="str">
        <f>""</f>
        <v/>
      </c>
      <c r="AD104" s="452"/>
    </row>
    <row r="105" spans="1:30" x14ac:dyDescent="0.25">
      <c r="A105" s="367" t="s">
        <v>842</v>
      </c>
      <c r="B105" s="451" t="s">
        <v>919</v>
      </c>
      <c r="C105" s="449" t="s">
        <v>841</v>
      </c>
      <c r="D105" s="450" t="s">
        <v>919</v>
      </c>
      <c r="E105" s="367"/>
      <c r="F105" s="367"/>
      <c r="G105" s="367"/>
      <c r="H105" s="367">
        <v>5</v>
      </c>
      <c r="I105" s="367">
        <v>5</v>
      </c>
      <c r="J105" s="367">
        <v>10</v>
      </c>
      <c r="K105" s="367">
        <v>5</v>
      </c>
      <c r="L105" s="367">
        <v>10</v>
      </c>
      <c r="M105" s="367">
        <v>15</v>
      </c>
      <c r="N105" s="367">
        <v>12</v>
      </c>
      <c r="O105" s="367">
        <v>28</v>
      </c>
      <c r="P105" s="367">
        <v>27</v>
      </c>
      <c r="Q105" s="367">
        <v>2</v>
      </c>
      <c r="R105" s="367"/>
      <c r="S105" s="451" t="s">
        <v>919</v>
      </c>
      <c r="T105" s="455"/>
      <c r="U105" s="455"/>
      <c r="V105" s="455"/>
      <c r="W105" s="455"/>
      <c r="X105" s="367"/>
      <c r="Y105" s="367"/>
      <c r="Z105" s="367"/>
      <c r="AA105" s="367"/>
      <c r="AB105" s="367"/>
      <c r="AC105" s="367"/>
      <c r="AD105" s="452"/>
    </row>
    <row r="106" spans="1:30" x14ac:dyDescent="0.25">
      <c r="A106" s="367" t="s">
        <v>959</v>
      </c>
      <c r="B106" s="451" t="s">
        <v>919</v>
      </c>
      <c r="C106" s="449" t="s">
        <v>958</v>
      </c>
      <c r="D106" s="450" t="s">
        <v>919</v>
      </c>
      <c r="E106" s="367"/>
      <c r="F106" s="367"/>
      <c r="G106" s="367"/>
      <c r="H106" s="367">
        <v>5</v>
      </c>
      <c r="I106" s="367">
        <v>5</v>
      </c>
      <c r="J106" s="367">
        <v>10</v>
      </c>
      <c r="K106" s="367">
        <v>5</v>
      </c>
      <c r="L106" s="367">
        <v>10</v>
      </c>
      <c r="M106" s="367">
        <v>15</v>
      </c>
      <c r="N106" s="367">
        <v>12</v>
      </c>
      <c r="O106" s="367">
        <v>28</v>
      </c>
      <c r="P106" s="367">
        <v>27</v>
      </c>
      <c r="Q106" s="367">
        <v>2</v>
      </c>
      <c r="R106" s="367"/>
      <c r="S106" s="451" t="s">
        <v>919</v>
      </c>
      <c r="T106" s="455"/>
      <c r="U106" s="455"/>
      <c r="V106" s="455"/>
      <c r="W106" s="455"/>
      <c r="X106" s="367"/>
      <c r="Y106" s="367"/>
      <c r="Z106" s="367"/>
      <c r="AA106" s="367"/>
      <c r="AB106" s="367"/>
      <c r="AC106" s="367"/>
      <c r="AD106" s="452"/>
    </row>
    <row r="107" spans="1:30" x14ac:dyDescent="0.25">
      <c r="A107" s="367" t="s">
        <v>1120</v>
      </c>
      <c r="B107" s="451" t="s">
        <v>919</v>
      </c>
      <c r="C107" s="449" t="s">
        <v>1119</v>
      </c>
      <c r="D107" s="450" t="s">
        <v>919</v>
      </c>
      <c r="E107" s="367"/>
      <c r="F107" s="367"/>
      <c r="G107" s="367"/>
      <c r="H107" s="367">
        <v>5</v>
      </c>
      <c r="I107" s="367">
        <v>5</v>
      </c>
      <c r="J107" s="367">
        <v>10</v>
      </c>
      <c r="K107" s="367">
        <v>5</v>
      </c>
      <c r="L107" s="367">
        <v>10</v>
      </c>
      <c r="M107" s="367">
        <v>15</v>
      </c>
      <c r="N107" s="367">
        <v>12</v>
      </c>
      <c r="O107" s="367">
        <v>28</v>
      </c>
      <c r="P107" s="367">
        <v>27</v>
      </c>
      <c r="Q107" s="367">
        <v>2</v>
      </c>
      <c r="R107" s="367"/>
      <c r="S107" s="455" t="s">
        <v>919</v>
      </c>
      <c r="T107" s="455"/>
      <c r="U107" s="455"/>
      <c r="V107" s="455"/>
      <c r="W107" s="455"/>
      <c r="X107" s="367"/>
      <c r="Y107" s="367"/>
      <c r="Z107" s="367"/>
      <c r="AA107" s="367"/>
      <c r="AB107" s="367"/>
      <c r="AC107" s="450" t="s">
        <v>2083</v>
      </c>
      <c r="AD107" s="482" t="s">
        <v>2084</v>
      </c>
    </row>
    <row r="108" spans="1:30" x14ac:dyDescent="0.25">
      <c r="A108" s="367" t="s">
        <v>1394</v>
      </c>
      <c r="B108" s="451" t="s">
        <v>927</v>
      </c>
      <c r="C108" s="449" t="s">
        <v>1393</v>
      </c>
      <c r="D108" s="450" t="s">
        <v>919</v>
      </c>
      <c r="E108" s="367"/>
      <c r="F108" s="367"/>
      <c r="G108" s="367"/>
      <c r="H108" s="489">
        <v>0</v>
      </c>
      <c r="I108" s="489">
        <v>0</v>
      </c>
      <c r="J108" s="489">
        <v>1</v>
      </c>
      <c r="K108" s="489">
        <v>10</v>
      </c>
      <c r="L108" s="367"/>
      <c r="M108" s="367">
        <v>0</v>
      </c>
      <c r="N108" s="470">
        <v>24</v>
      </c>
      <c r="O108" s="367">
        <v>28</v>
      </c>
      <c r="P108" s="367"/>
      <c r="Q108" s="367"/>
      <c r="R108" s="367"/>
      <c r="S108" s="455" t="s">
        <v>919</v>
      </c>
      <c r="T108" s="455"/>
      <c r="U108" s="455"/>
      <c r="V108" s="455"/>
      <c r="W108" s="455"/>
      <c r="X108" s="367"/>
      <c r="Y108" s="367"/>
      <c r="Z108" s="367"/>
      <c r="AA108" s="367"/>
      <c r="AB108" s="367"/>
      <c r="AC108" s="450" t="s">
        <v>2085</v>
      </c>
      <c r="AD108" s="482" t="s">
        <v>2084</v>
      </c>
    </row>
    <row r="109" spans="1:30" x14ac:dyDescent="0.25">
      <c r="A109" s="367" t="s">
        <v>1647</v>
      </c>
      <c r="B109" s="450" t="s">
        <v>919</v>
      </c>
      <c r="C109" s="449" t="s">
        <v>1646</v>
      </c>
      <c r="D109" s="450" t="s">
        <v>919</v>
      </c>
      <c r="E109" s="367"/>
      <c r="F109" s="367"/>
      <c r="G109" s="367"/>
      <c r="H109" s="367">
        <v>5</v>
      </c>
      <c r="I109" s="367">
        <v>5</v>
      </c>
      <c r="J109" s="367">
        <v>10</v>
      </c>
      <c r="K109" s="367">
        <v>5</v>
      </c>
      <c r="L109" s="367">
        <v>10</v>
      </c>
      <c r="M109" s="367">
        <v>15</v>
      </c>
      <c r="N109" s="367">
        <v>12</v>
      </c>
      <c r="O109" s="367">
        <v>28</v>
      </c>
      <c r="P109" s="367">
        <v>27</v>
      </c>
      <c r="Q109" s="367">
        <v>2</v>
      </c>
      <c r="R109" s="367"/>
      <c r="S109" s="455" t="s">
        <v>919</v>
      </c>
      <c r="T109" s="455"/>
      <c r="U109" s="455"/>
      <c r="V109" s="455"/>
      <c r="W109" s="455"/>
      <c r="X109" s="367"/>
      <c r="Y109" s="367"/>
      <c r="Z109" s="367"/>
      <c r="AA109" s="367"/>
      <c r="AB109" s="367"/>
      <c r="AC109" s="367" t="str">
        <f>""</f>
        <v/>
      </c>
      <c r="AD109" s="452"/>
    </row>
    <row r="110" spans="1:30" x14ac:dyDescent="0.25">
      <c r="A110" s="367" t="s">
        <v>1752</v>
      </c>
      <c r="B110" s="451" t="s">
        <v>919</v>
      </c>
      <c r="C110" s="449" t="s">
        <v>911</v>
      </c>
      <c r="D110" s="450" t="s">
        <v>919</v>
      </c>
      <c r="E110" s="367"/>
      <c r="F110" s="367"/>
      <c r="G110" s="367"/>
      <c r="H110" s="367">
        <v>5</v>
      </c>
      <c r="I110" s="367">
        <v>5</v>
      </c>
      <c r="J110" s="367">
        <v>10</v>
      </c>
      <c r="K110" s="367">
        <v>5</v>
      </c>
      <c r="L110" s="367">
        <v>10</v>
      </c>
      <c r="M110" s="367">
        <v>15</v>
      </c>
      <c r="N110" s="367">
        <v>12</v>
      </c>
      <c r="O110" s="367">
        <v>28</v>
      </c>
      <c r="P110" s="367">
        <v>27</v>
      </c>
      <c r="Q110" s="367">
        <v>2</v>
      </c>
      <c r="R110" s="367"/>
      <c r="S110" s="455" t="s">
        <v>919</v>
      </c>
      <c r="T110" s="455"/>
      <c r="U110" s="455"/>
      <c r="V110" s="455"/>
      <c r="W110" s="455"/>
      <c r="X110" s="367"/>
      <c r="Y110" s="367"/>
      <c r="Z110" s="367"/>
      <c r="AA110" s="367"/>
      <c r="AB110" s="367"/>
      <c r="AC110" s="450" t="s">
        <v>2086</v>
      </c>
      <c r="AD110" s="482" t="s">
        <v>2084</v>
      </c>
    </row>
    <row r="111" spans="1:30" x14ac:dyDescent="0.25">
      <c r="A111" s="367" t="s">
        <v>1878</v>
      </c>
      <c r="B111" s="451" t="s">
        <v>919</v>
      </c>
      <c r="C111" s="449" t="s">
        <v>1877</v>
      </c>
      <c r="D111" s="450" t="s">
        <v>919</v>
      </c>
      <c r="E111" s="367"/>
      <c r="F111" s="367"/>
      <c r="G111" s="367"/>
      <c r="H111" s="367">
        <v>5</v>
      </c>
      <c r="I111" s="367">
        <v>5</v>
      </c>
      <c r="J111" s="367">
        <v>10</v>
      </c>
      <c r="K111" s="367">
        <v>5</v>
      </c>
      <c r="L111" s="367">
        <v>10</v>
      </c>
      <c r="M111" s="367">
        <v>15</v>
      </c>
      <c r="N111" s="367">
        <v>12</v>
      </c>
      <c r="O111" s="367">
        <v>28</v>
      </c>
      <c r="P111" s="367">
        <v>27</v>
      </c>
      <c r="Q111" s="367">
        <v>2</v>
      </c>
      <c r="R111" s="367"/>
      <c r="S111" s="455" t="s">
        <v>919</v>
      </c>
      <c r="T111" s="455"/>
      <c r="U111" s="455"/>
      <c r="V111" s="455"/>
      <c r="W111" s="455"/>
      <c r="X111" s="367"/>
      <c r="Y111" s="367"/>
      <c r="Z111" s="367"/>
      <c r="AA111" s="367"/>
      <c r="AB111" s="367"/>
      <c r="AC111" s="450" t="s">
        <v>2087</v>
      </c>
      <c r="AD111" s="482" t="s">
        <v>2084</v>
      </c>
    </row>
    <row r="112" spans="1:30" x14ac:dyDescent="0.25">
      <c r="A112" s="483" t="s">
        <v>1950</v>
      </c>
      <c r="B112" s="486" t="s">
        <v>919</v>
      </c>
      <c r="C112" s="485" t="s">
        <v>1949</v>
      </c>
      <c r="D112" s="450" t="s">
        <v>919</v>
      </c>
      <c r="E112" s="483"/>
      <c r="F112" s="483"/>
      <c r="G112" s="483"/>
      <c r="H112" s="483">
        <v>5</v>
      </c>
      <c r="I112" s="483">
        <v>5</v>
      </c>
      <c r="J112" s="483">
        <v>10</v>
      </c>
      <c r="K112" s="483">
        <v>5</v>
      </c>
      <c r="L112" s="483">
        <v>10</v>
      </c>
      <c r="M112" s="483">
        <v>15</v>
      </c>
      <c r="N112" s="483">
        <v>12</v>
      </c>
      <c r="O112" s="483">
        <v>28</v>
      </c>
      <c r="P112" s="483">
        <v>27</v>
      </c>
      <c r="Q112" s="483">
        <v>2</v>
      </c>
      <c r="R112" s="483"/>
      <c r="S112" s="488" t="s">
        <v>919</v>
      </c>
      <c r="T112" s="455"/>
      <c r="U112" s="455"/>
      <c r="V112" s="455"/>
      <c r="W112" s="455"/>
      <c r="X112" s="367"/>
      <c r="Y112" s="367"/>
      <c r="Z112" s="367"/>
      <c r="AA112" s="367"/>
      <c r="AB112" s="367"/>
      <c r="AC112" s="450" t="s">
        <v>2088</v>
      </c>
      <c r="AD112" s="482" t="s">
        <v>2084</v>
      </c>
    </row>
    <row r="113" spans="1:32" x14ac:dyDescent="0.25">
      <c r="A113" s="367" t="s">
        <v>553</v>
      </c>
      <c r="B113" s="367" t="s">
        <v>927</v>
      </c>
      <c r="C113" s="449" t="s">
        <v>552</v>
      </c>
      <c r="D113" s="450" t="s">
        <v>919</v>
      </c>
      <c r="E113" s="367"/>
      <c r="F113" s="367"/>
      <c r="G113" s="367"/>
      <c r="H113" s="489">
        <v>0</v>
      </c>
      <c r="I113" s="489">
        <v>0</v>
      </c>
      <c r="J113" s="489">
        <v>1</v>
      </c>
      <c r="K113" s="489">
        <v>8</v>
      </c>
      <c r="L113" s="367"/>
      <c r="M113" s="367">
        <v>0</v>
      </c>
      <c r="N113" s="367"/>
      <c r="O113" s="367">
        <v>26</v>
      </c>
      <c r="P113" s="367"/>
      <c r="Q113" s="367"/>
      <c r="R113" s="367"/>
      <c r="S113" s="455" t="s">
        <v>919</v>
      </c>
      <c r="T113" s="455"/>
      <c r="U113" s="455"/>
      <c r="V113" s="455"/>
      <c r="W113" s="455"/>
      <c r="X113" s="367"/>
      <c r="Y113" s="367"/>
      <c r="Z113" s="367"/>
      <c r="AA113" s="367"/>
      <c r="AB113" s="466" t="s">
        <v>2089</v>
      </c>
      <c r="AC113" s="367" t="str">
        <f>""</f>
        <v/>
      </c>
      <c r="AD113" s="452"/>
    </row>
    <row r="114" spans="1:32" x14ac:dyDescent="0.25">
      <c r="A114" s="367" t="s">
        <v>1466</v>
      </c>
      <c r="B114" s="450" t="s">
        <v>919</v>
      </c>
      <c r="C114" s="449" t="s">
        <v>1465</v>
      </c>
      <c r="D114" s="450" t="s">
        <v>919</v>
      </c>
      <c r="E114" s="367"/>
      <c r="F114" s="367"/>
      <c r="G114" s="367"/>
      <c r="H114" s="367">
        <v>0</v>
      </c>
      <c r="I114" s="367">
        <v>0</v>
      </c>
      <c r="J114" s="367">
        <v>5</v>
      </c>
      <c r="K114" s="367">
        <v>10</v>
      </c>
      <c r="L114" s="367"/>
      <c r="M114" s="367">
        <v>15</v>
      </c>
      <c r="N114" s="367">
        <v>12</v>
      </c>
      <c r="O114" s="367">
        <v>26</v>
      </c>
      <c r="P114" s="367"/>
      <c r="Q114" s="367"/>
      <c r="R114" s="367"/>
      <c r="S114" s="455" t="s">
        <v>919</v>
      </c>
      <c r="T114" s="455"/>
      <c r="U114" s="455"/>
      <c r="V114" s="455"/>
      <c r="W114" s="455"/>
      <c r="X114" s="367"/>
      <c r="Y114" s="367"/>
      <c r="Z114" s="367"/>
      <c r="AA114" s="367"/>
      <c r="AB114" s="367"/>
      <c r="AC114" s="367" t="str">
        <f>""</f>
        <v/>
      </c>
      <c r="AD114" s="452"/>
    </row>
    <row r="115" spans="1:32" x14ac:dyDescent="0.25">
      <c r="A115" s="367" t="s">
        <v>1427</v>
      </c>
      <c r="B115" s="367" t="s">
        <v>927</v>
      </c>
      <c r="C115" s="449" t="s">
        <v>1426</v>
      </c>
      <c r="D115" s="450" t="s">
        <v>919</v>
      </c>
      <c r="E115" s="367"/>
      <c r="F115" s="367"/>
      <c r="G115" s="367"/>
      <c r="H115" s="367"/>
      <c r="I115" s="367"/>
      <c r="J115" s="367"/>
      <c r="K115" s="367"/>
      <c r="L115" s="367"/>
      <c r="M115" s="367"/>
      <c r="N115" s="367"/>
      <c r="O115" s="367">
        <v>28</v>
      </c>
      <c r="P115" s="367"/>
      <c r="Q115" s="367"/>
      <c r="R115" s="367"/>
      <c r="S115" s="455" t="s">
        <v>927</v>
      </c>
      <c r="T115" s="455"/>
      <c r="U115" s="455"/>
      <c r="V115" s="455">
        <v>1</v>
      </c>
      <c r="W115" s="455">
        <v>6</v>
      </c>
      <c r="X115" s="367" t="s">
        <v>2090</v>
      </c>
      <c r="Y115" s="367"/>
      <c r="Z115" s="367"/>
      <c r="AA115" s="367"/>
      <c r="AB115" s="367"/>
      <c r="AC115" s="367" t="str">
        <f>""</f>
        <v/>
      </c>
      <c r="AD115" s="452"/>
    </row>
    <row r="116" spans="1:32" x14ac:dyDescent="0.25">
      <c r="A116" s="367" t="s">
        <v>1748</v>
      </c>
      <c r="B116" s="367" t="s">
        <v>927</v>
      </c>
      <c r="C116" s="449" t="s">
        <v>1747</v>
      </c>
      <c r="D116" s="450" t="s">
        <v>919</v>
      </c>
      <c r="E116" s="367"/>
      <c r="F116" s="367"/>
      <c r="G116" s="367"/>
      <c r="H116" s="367"/>
      <c r="I116" s="367"/>
      <c r="J116" s="367"/>
      <c r="K116" s="367"/>
      <c r="L116" s="367"/>
      <c r="M116" s="367"/>
      <c r="N116" s="367"/>
      <c r="O116" s="367">
        <v>32</v>
      </c>
      <c r="P116" s="367"/>
      <c r="Q116" s="367"/>
      <c r="R116" s="367"/>
      <c r="S116" s="455" t="s">
        <v>927</v>
      </c>
      <c r="T116" s="455"/>
      <c r="U116" s="455"/>
      <c r="V116" s="455">
        <v>1</v>
      </c>
      <c r="W116" s="455">
        <v>2</v>
      </c>
      <c r="X116" s="367"/>
      <c r="Y116" s="367"/>
      <c r="Z116" s="367"/>
      <c r="AA116" s="367"/>
      <c r="AB116" s="367"/>
      <c r="AC116" s="367" t="str">
        <f>""</f>
        <v/>
      </c>
      <c r="AD116" s="482" t="s">
        <v>2091</v>
      </c>
    </row>
    <row r="117" spans="1:32" x14ac:dyDescent="0.25">
      <c r="A117" s="367" t="s">
        <v>978</v>
      </c>
      <c r="B117" s="451" t="s">
        <v>919</v>
      </c>
      <c r="C117" s="449" t="s">
        <v>977</v>
      </c>
      <c r="D117" s="450" t="s">
        <v>919</v>
      </c>
      <c r="E117" s="367"/>
      <c r="F117" s="367"/>
      <c r="G117" s="367"/>
      <c r="H117" s="367">
        <v>5</v>
      </c>
      <c r="I117" s="367">
        <v>4</v>
      </c>
      <c r="J117" s="367">
        <v>9</v>
      </c>
      <c r="K117" s="367">
        <v>4</v>
      </c>
      <c r="L117" s="367">
        <v>8</v>
      </c>
      <c r="M117" s="367">
        <v>13</v>
      </c>
      <c r="N117" s="367">
        <v>11</v>
      </c>
      <c r="O117" s="367">
        <v>25</v>
      </c>
      <c r="P117" s="367">
        <v>24</v>
      </c>
      <c r="Q117" s="367">
        <v>2</v>
      </c>
      <c r="R117" s="367" t="s">
        <v>919</v>
      </c>
      <c r="S117" s="451" t="s">
        <v>919</v>
      </c>
      <c r="T117" s="455"/>
      <c r="U117" s="455"/>
      <c r="V117" s="455"/>
      <c r="W117" s="455"/>
      <c r="X117" s="367"/>
      <c r="Y117" s="367"/>
      <c r="Z117" s="367"/>
      <c r="AA117" s="367"/>
      <c r="AB117" s="367"/>
      <c r="AC117" s="367"/>
      <c r="AD117" s="452"/>
    </row>
    <row r="118" spans="1:32" x14ac:dyDescent="0.25">
      <c r="A118" s="451" t="s">
        <v>604</v>
      </c>
      <c r="B118" s="451" t="s">
        <v>927</v>
      </c>
      <c r="C118" s="449" t="s">
        <v>603</v>
      </c>
      <c r="D118" s="450" t="s">
        <v>919</v>
      </c>
      <c r="E118" s="367"/>
      <c r="F118" s="367">
        <v>0</v>
      </c>
      <c r="G118" s="367">
        <v>0</v>
      </c>
      <c r="H118" s="489">
        <v>0</v>
      </c>
      <c r="I118" s="489">
        <v>0</v>
      </c>
      <c r="J118" s="489">
        <v>1</v>
      </c>
      <c r="K118" s="489">
        <v>8</v>
      </c>
      <c r="L118" s="367">
        <v>8</v>
      </c>
      <c r="M118" s="367">
        <v>5</v>
      </c>
      <c r="N118" s="367">
        <v>21</v>
      </c>
      <c r="O118" s="367">
        <v>25</v>
      </c>
      <c r="P118" s="367"/>
      <c r="Q118" s="367"/>
      <c r="R118" s="367"/>
      <c r="S118" s="451" t="s">
        <v>919</v>
      </c>
      <c r="T118" s="451"/>
      <c r="U118" s="451"/>
      <c r="V118" s="451"/>
      <c r="W118" s="451"/>
      <c r="X118" s="367"/>
      <c r="Y118" s="451"/>
      <c r="Z118" s="367"/>
      <c r="AA118" s="367"/>
      <c r="AB118" s="367"/>
      <c r="AC118" s="454" t="s">
        <v>2092</v>
      </c>
      <c r="AD118" s="467"/>
    </row>
    <row r="119" spans="1:32" x14ac:dyDescent="0.25">
      <c r="A119" s="471" t="s">
        <v>1711</v>
      </c>
      <c r="B119" s="471" t="s">
        <v>927</v>
      </c>
      <c r="C119" s="472" t="s">
        <v>1710</v>
      </c>
      <c r="D119" s="450" t="s">
        <v>919</v>
      </c>
      <c r="E119" s="471"/>
      <c r="F119" s="471">
        <v>0</v>
      </c>
      <c r="G119" s="471">
        <v>0</v>
      </c>
      <c r="H119" s="490">
        <v>0</v>
      </c>
      <c r="I119" s="490">
        <v>0</v>
      </c>
      <c r="J119" s="490">
        <v>1</v>
      </c>
      <c r="K119" s="490">
        <v>8</v>
      </c>
      <c r="L119" s="471">
        <v>8</v>
      </c>
      <c r="M119" s="471">
        <v>5</v>
      </c>
      <c r="N119" s="471">
        <v>21</v>
      </c>
      <c r="O119" s="471">
        <v>25</v>
      </c>
      <c r="P119" s="471"/>
      <c r="Q119" s="471"/>
      <c r="R119" s="471"/>
      <c r="S119" s="473" t="s">
        <v>919</v>
      </c>
      <c r="T119" s="473"/>
      <c r="U119" s="473"/>
      <c r="V119" s="473"/>
      <c r="W119" s="473"/>
      <c r="X119" s="471"/>
      <c r="Y119" s="473"/>
      <c r="Z119" s="471"/>
      <c r="AA119" s="471"/>
      <c r="AB119" s="471"/>
      <c r="AC119" s="491" t="s">
        <v>2093</v>
      </c>
      <c r="AD119" s="492"/>
      <c r="AE119" s="478" t="s">
        <v>2094</v>
      </c>
      <c r="AF119" s="476"/>
    </row>
    <row r="120" spans="1:32" x14ac:dyDescent="0.25">
      <c r="A120" s="367" t="s">
        <v>672</v>
      </c>
      <c r="B120" s="367" t="s">
        <v>927</v>
      </c>
      <c r="C120" s="449" t="s">
        <v>545</v>
      </c>
      <c r="D120" s="450" t="s">
        <v>919</v>
      </c>
      <c r="E120" s="367"/>
      <c r="F120" s="367">
        <v>0</v>
      </c>
      <c r="G120" s="367">
        <v>0</v>
      </c>
      <c r="H120" s="489">
        <v>0</v>
      </c>
      <c r="I120" s="489">
        <v>0</v>
      </c>
      <c r="J120" s="489">
        <v>1</v>
      </c>
      <c r="K120" s="489">
        <v>7</v>
      </c>
      <c r="L120" s="367">
        <v>7</v>
      </c>
      <c r="M120" s="367">
        <v>0</v>
      </c>
      <c r="N120" s="367">
        <v>22</v>
      </c>
      <c r="O120" s="367"/>
      <c r="P120" s="367"/>
      <c r="Q120" s="367"/>
      <c r="R120" s="367"/>
      <c r="S120" s="451" t="s">
        <v>919</v>
      </c>
      <c r="T120" s="451"/>
      <c r="U120" s="451"/>
      <c r="V120" s="451"/>
      <c r="W120" s="451"/>
      <c r="X120" s="367"/>
      <c r="Y120" s="367"/>
      <c r="Z120" s="466" t="s">
        <v>2062</v>
      </c>
      <c r="AA120" s="466" t="s">
        <v>2095</v>
      </c>
      <c r="AB120" s="367"/>
      <c r="AC120" s="454" t="s">
        <v>2096</v>
      </c>
      <c r="AD120" s="493" t="s">
        <v>2097</v>
      </c>
      <c r="AE120" s="430" t="s">
        <v>2098</v>
      </c>
    </row>
    <row r="121" spans="1:32" x14ac:dyDescent="0.25">
      <c r="A121" s="367" t="s">
        <v>512</v>
      </c>
      <c r="B121" s="367" t="s">
        <v>927</v>
      </c>
      <c r="C121" s="449" t="s">
        <v>1677</v>
      </c>
      <c r="D121" s="450" t="s">
        <v>919</v>
      </c>
      <c r="E121" s="367"/>
      <c r="F121" s="367">
        <v>0</v>
      </c>
      <c r="G121" s="367">
        <v>0</v>
      </c>
      <c r="H121" s="489">
        <v>0</v>
      </c>
      <c r="I121" s="489">
        <v>0</v>
      </c>
      <c r="J121" s="489">
        <v>1</v>
      </c>
      <c r="K121" s="489">
        <v>6</v>
      </c>
      <c r="L121" s="367">
        <v>6</v>
      </c>
      <c r="M121" s="367">
        <v>0</v>
      </c>
      <c r="N121" s="367">
        <v>18</v>
      </c>
      <c r="O121" s="367"/>
      <c r="P121" s="367"/>
      <c r="Q121" s="367"/>
      <c r="R121" s="367"/>
      <c r="S121" s="451" t="s">
        <v>919</v>
      </c>
      <c r="T121" s="451"/>
      <c r="U121" s="451"/>
      <c r="V121" s="451"/>
      <c r="W121" s="451"/>
      <c r="X121" s="367"/>
      <c r="Y121" s="451" t="s">
        <v>2099</v>
      </c>
      <c r="Z121" s="367"/>
      <c r="AA121" s="367"/>
      <c r="AB121" s="367"/>
      <c r="AC121" s="454" t="s">
        <v>2100</v>
      </c>
      <c r="AD121" s="467" t="s">
        <v>2101</v>
      </c>
    </row>
    <row r="122" spans="1:32" x14ac:dyDescent="0.25">
      <c r="A122" s="451" t="s">
        <v>531</v>
      </c>
      <c r="B122" s="451" t="s">
        <v>927</v>
      </c>
      <c r="C122" s="449" t="s">
        <v>1817</v>
      </c>
      <c r="D122" s="450" t="s">
        <v>919</v>
      </c>
      <c r="E122" s="367"/>
      <c r="F122" s="367">
        <v>0</v>
      </c>
      <c r="G122" s="367">
        <v>0</v>
      </c>
      <c r="H122" s="489">
        <v>1</v>
      </c>
      <c r="I122" s="489">
        <v>3</v>
      </c>
      <c r="J122" s="489">
        <v>0</v>
      </c>
      <c r="K122" s="489">
        <v>0</v>
      </c>
      <c r="L122" s="367">
        <v>7</v>
      </c>
      <c r="M122" s="367">
        <v>0</v>
      </c>
      <c r="N122" s="367">
        <v>20</v>
      </c>
      <c r="O122" s="367"/>
      <c r="P122" s="367"/>
      <c r="Q122" s="367"/>
      <c r="R122" s="367"/>
      <c r="S122" s="455" t="s">
        <v>919</v>
      </c>
      <c r="T122" s="455">
        <v>0</v>
      </c>
      <c r="U122" s="455">
        <v>0</v>
      </c>
      <c r="V122" s="494">
        <v>1</v>
      </c>
      <c r="W122" s="494">
        <v>4</v>
      </c>
      <c r="X122" s="495" t="s">
        <v>2102</v>
      </c>
      <c r="Y122" s="451" t="s">
        <v>2103</v>
      </c>
      <c r="Z122" s="466" t="s">
        <v>2062</v>
      </c>
      <c r="AA122" s="466" t="s">
        <v>2104</v>
      </c>
      <c r="AB122" s="367"/>
      <c r="AC122" s="451"/>
      <c r="AD122" s="458" t="s">
        <v>2105</v>
      </c>
    </row>
    <row r="123" spans="1:32" x14ac:dyDescent="0.25">
      <c r="A123" s="367" t="s">
        <v>496</v>
      </c>
      <c r="B123" s="367" t="s">
        <v>927</v>
      </c>
      <c r="C123" s="449" t="s">
        <v>495</v>
      </c>
      <c r="D123" s="450" t="s">
        <v>919</v>
      </c>
      <c r="E123" s="367"/>
      <c r="F123" s="367"/>
      <c r="G123" s="367"/>
      <c r="H123" s="367"/>
      <c r="I123" s="367"/>
      <c r="J123" s="367"/>
      <c r="K123" s="367"/>
      <c r="L123" s="367"/>
      <c r="M123" s="367"/>
      <c r="N123" s="367"/>
      <c r="O123" s="367"/>
      <c r="P123" s="367"/>
      <c r="Q123" s="367"/>
      <c r="R123" s="367"/>
      <c r="S123" s="455" t="s">
        <v>927</v>
      </c>
      <c r="T123" s="455"/>
      <c r="U123" s="455"/>
      <c r="V123" s="455"/>
      <c r="W123" s="455"/>
      <c r="X123" s="367"/>
      <c r="Y123" s="367"/>
      <c r="Z123" s="367"/>
      <c r="AA123" s="367"/>
      <c r="AB123" s="367"/>
      <c r="AC123" s="367"/>
      <c r="AD123" s="452"/>
    </row>
    <row r="124" spans="1:32" x14ac:dyDescent="0.25">
      <c r="A124" s="367" t="s">
        <v>517</v>
      </c>
      <c r="B124" s="367" t="s">
        <v>927</v>
      </c>
      <c r="C124" s="449" t="s">
        <v>516</v>
      </c>
      <c r="D124" s="450" t="s">
        <v>919</v>
      </c>
      <c r="E124" s="367"/>
      <c r="F124" s="367"/>
      <c r="G124" s="367"/>
      <c r="H124" s="367"/>
      <c r="I124" s="367"/>
      <c r="J124" s="367"/>
      <c r="K124" s="367"/>
      <c r="L124" s="367"/>
      <c r="M124" s="367"/>
      <c r="N124" s="367"/>
      <c r="O124" s="367"/>
      <c r="P124" s="367"/>
      <c r="Q124" s="367"/>
      <c r="R124" s="367"/>
      <c r="S124" s="455" t="s">
        <v>927</v>
      </c>
      <c r="T124" s="455"/>
      <c r="U124" s="455"/>
      <c r="V124" s="455"/>
      <c r="W124" s="455"/>
      <c r="X124" s="367"/>
      <c r="Y124" s="367"/>
      <c r="Z124" s="367"/>
      <c r="AA124" s="367"/>
      <c r="AB124" s="367"/>
      <c r="AC124" s="367"/>
      <c r="AD124" s="452"/>
    </row>
    <row r="125" spans="1:32" x14ac:dyDescent="0.25">
      <c r="A125" s="367" t="s">
        <v>571</v>
      </c>
      <c r="B125" s="367" t="s">
        <v>927</v>
      </c>
      <c r="C125" s="449" t="s">
        <v>570</v>
      </c>
      <c r="D125" s="450" t="s">
        <v>919</v>
      </c>
      <c r="E125" s="367"/>
      <c r="F125" s="367"/>
      <c r="G125" s="367"/>
      <c r="H125" s="367"/>
      <c r="I125" s="367"/>
      <c r="J125" s="367"/>
      <c r="K125" s="367"/>
      <c r="L125" s="367"/>
      <c r="M125" s="367"/>
      <c r="N125" s="367"/>
      <c r="O125" s="367"/>
      <c r="P125" s="367"/>
      <c r="Q125" s="367"/>
      <c r="R125" s="367"/>
      <c r="S125" s="455" t="s">
        <v>927</v>
      </c>
      <c r="T125" s="455"/>
      <c r="U125" s="455"/>
      <c r="V125" s="455"/>
      <c r="W125" s="455"/>
      <c r="X125" s="367"/>
      <c r="Y125" s="367"/>
      <c r="Z125" s="367"/>
      <c r="AA125" s="367"/>
      <c r="AB125" s="367"/>
      <c r="AC125" s="367"/>
      <c r="AD125" s="452"/>
    </row>
    <row r="126" spans="1:32" x14ac:dyDescent="0.25">
      <c r="A126" s="367" t="s">
        <v>623</v>
      </c>
      <c r="B126" s="367" t="s">
        <v>927</v>
      </c>
      <c r="C126" s="449" t="s">
        <v>622</v>
      </c>
      <c r="D126" s="450" t="s">
        <v>919</v>
      </c>
      <c r="E126" s="367"/>
      <c r="F126" s="367"/>
      <c r="G126" s="367"/>
      <c r="H126" s="367"/>
      <c r="I126" s="367"/>
      <c r="J126" s="367"/>
      <c r="K126" s="367"/>
      <c r="L126" s="367"/>
      <c r="M126" s="367"/>
      <c r="N126" s="367"/>
      <c r="O126" s="367"/>
      <c r="P126" s="367"/>
      <c r="Q126" s="367"/>
      <c r="R126" s="367"/>
      <c r="S126" s="455" t="s">
        <v>927</v>
      </c>
      <c r="T126" s="455"/>
      <c r="U126" s="455"/>
      <c r="V126" s="455"/>
      <c r="W126" s="455"/>
      <c r="X126" s="367"/>
      <c r="Y126" s="367"/>
      <c r="Z126" s="367"/>
      <c r="AA126" s="367"/>
      <c r="AB126" s="367"/>
      <c r="AC126" s="367"/>
      <c r="AD126" s="452"/>
    </row>
    <row r="127" spans="1:32" x14ac:dyDescent="0.25">
      <c r="A127" s="367" t="s">
        <v>638</v>
      </c>
      <c r="B127" s="367" t="s">
        <v>927</v>
      </c>
      <c r="C127" s="449" t="s">
        <v>637</v>
      </c>
      <c r="D127" s="450" t="s">
        <v>919</v>
      </c>
      <c r="E127" s="367"/>
      <c r="F127" s="367"/>
      <c r="G127" s="367"/>
      <c r="H127" s="367"/>
      <c r="I127" s="367"/>
      <c r="J127" s="367"/>
      <c r="K127" s="367"/>
      <c r="L127" s="367"/>
      <c r="M127" s="367"/>
      <c r="N127" s="367"/>
      <c r="O127" s="367"/>
      <c r="P127" s="367"/>
      <c r="Q127" s="367"/>
      <c r="R127" s="367"/>
      <c r="S127" s="455" t="s">
        <v>927</v>
      </c>
      <c r="T127" s="455"/>
      <c r="U127" s="455"/>
      <c r="V127" s="455"/>
      <c r="W127" s="455"/>
      <c r="X127" s="367"/>
      <c r="Y127" s="367"/>
      <c r="Z127" s="367"/>
      <c r="AA127" s="367"/>
      <c r="AB127" s="367"/>
      <c r="AC127" s="367"/>
      <c r="AD127" s="452"/>
    </row>
    <row r="128" spans="1:32" x14ac:dyDescent="0.25">
      <c r="A128" s="367" t="s">
        <v>655</v>
      </c>
      <c r="B128" s="367" t="s">
        <v>927</v>
      </c>
      <c r="C128" s="449" t="s">
        <v>654</v>
      </c>
      <c r="D128" s="450" t="s">
        <v>919</v>
      </c>
      <c r="E128" s="367"/>
      <c r="F128" s="367"/>
      <c r="G128" s="367"/>
      <c r="H128" s="367"/>
      <c r="I128" s="367"/>
      <c r="J128" s="367"/>
      <c r="K128" s="367"/>
      <c r="L128" s="367"/>
      <c r="M128" s="367"/>
      <c r="N128" s="367"/>
      <c r="O128" s="367"/>
      <c r="P128" s="367"/>
      <c r="Q128" s="367"/>
      <c r="R128" s="367"/>
      <c r="S128" s="455" t="s">
        <v>927</v>
      </c>
      <c r="T128" s="455"/>
      <c r="U128" s="455"/>
      <c r="V128" s="455"/>
      <c r="W128" s="455"/>
      <c r="X128" s="367"/>
      <c r="Y128" s="367"/>
      <c r="Z128" s="367"/>
      <c r="AA128" s="367"/>
      <c r="AB128" s="367"/>
      <c r="AC128" s="367"/>
      <c r="AD128" s="452"/>
    </row>
    <row r="129" spans="1:30" x14ac:dyDescent="0.25">
      <c r="A129" s="367" t="s">
        <v>690</v>
      </c>
      <c r="B129" s="367" t="s">
        <v>927</v>
      </c>
      <c r="C129" s="449" t="s">
        <v>689</v>
      </c>
      <c r="D129" s="450" t="s">
        <v>919</v>
      </c>
      <c r="E129" s="367"/>
      <c r="F129" s="367"/>
      <c r="G129" s="367"/>
      <c r="H129" s="367"/>
      <c r="I129" s="367"/>
      <c r="J129" s="367"/>
      <c r="K129" s="367"/>
      <c r="L129" s="367"/>
      <c r="M129" s="367"/>
      <c r="N129" s="367"/>
      <c r="O129" s="367"/>
      <c r="P129" s="367"/>
      <c r="Q129" s="367"/>
      <c r="R129" s="367"/>
      <c r="S129" s="455" t="s">
        <v>927</v>
      </c>
      <c r="T129" s="455"/>
      <c r="U129" s="455"/>
      <c r="V129" s="455"/>
      <c r="W129" s="455"/>
      <c r="X129" s="367"/>
      <c r="Y129" s="367"/>
      <c r="Z129" s="367"/>
      <c r="AA129" s="367"/>
      <c r="AB129" s="367"/>
      <c r="AC129" s="367"/>
      <c r="AD129" s="452"/>
    </row>
    <row r="130" spans="1:30" x14ac:dyDescent="0.25">
      <c r="A130" s="367" t="s">
        <v>706</v>
      </c>
      <c r="B130" s="367" t="s">
        <v>927</v>
      </c>
      <c r="C130" s="449" t="s">
        <v>705</v>
      </c>
      <c r="D130" s="450" t="s">
        <v>919</v>
      </c>
      <c r="E130" s="367"/>
      <c r="F130" s="367"/>
      <c r="G130" s="367"/>
      <c r="H130" s="367"/>
      <c r="I130" s="367"/>
      <c r="J130" s="367"/>
      <c r="K130" s="367"/>
      <c r="L130" s="367"/>
      <c r="M130" s="367"/>
      <c r="N130" s="367"/>
      <c r="O130" s="367"/>
      <c r="P130" s="367"/>
      <c r="Q130" s="367"/>
      <c r="R130" s="367"/>
      <c r="S130" s="455" t="s">
        <v>927</v>
      </c>
      <c r="T130" s="455"/>
      <c r="U130" s="455"/>
      <c r="V130" s="455"/>
      <c r="W130" s="455"/>
      <c r="X130" s="367"/>
      <c r="Y130" s="367"/>
      <c r="Z130" s="367"/>
      <c r="AA130" s="367"/>
      <c r="AB130" s="367"/>
      <c r="AC130" s="367"/>
      <c r="AD130" s="452"/>
    </row>
    <row r="131" spans="1:30" x14ac:dyDescent="0.25">
      <c r="A131" s="367" t="s">
        <v>723</v>
      </c>
      <c r="B131" s="367" t="s">
        <v>927</v>
      </c>
      <c r="C131" s="449" t="s">
        <v>722</v>
      </c>
      <c r="D131" s="450"/>
      <c r="E131" s="367"/>
      <c r="F131" s="367"/>
      <c r="G131" s="367"/>
      <c r="H131" s="367"/>
      <c r="I131" s="367"/>
      <c r="J131" s="367"/>
      <c r="K131" s="367"/>
      <c r="L131" s="367"/>
      <c r="M131" s="367"/>
      <c r="N131" s="367"/>
      <c r="O131" s="367"/>
      <c r="P131" s="367"/>
      <c r="Q131" s="367"/>
      <c r="R131" s="367"/>
      <c r="S131" s="455" t="s">
        <v>927</v>
      </c>
      <c r="T131" s="455"/>
      <c r="U131" s="455"/>
      <c r="V131" s="455"/>
      <c r="W131" s="455"/>
      <c r="X131" s="367"/>
      <c r="Y131" s="367"/>
      <c r="Z131" s="367"/>
      <c r="AA131" s="367"/>
      <c r="AB131" s="367"/>
      <c r="AC131" s="367"/>
      <c r="AD131" s="452"/>
    </row>
    <row r="132" spans="1:30" x14ac:dyDescent="0.25">
      <c r="A132" s="367" t="s">
        <v>762</v>
      </c>
      <c r="B132" s="367" t="s">
        <v>927</v>
      </c>
      <c r="C132" s="449" t="s">
        <v>761</v>
      </c>
      <c r="D132" s="450" t="s">
        <v>919</v>
      </c>
      <c r="E132" s="367"/>
      <c r="F132" s="367"/>
      <c r="G132" s="367"/>
      <c r="H132" s="367"/>
      <c r="I132" s="367"/>
      <c r="J132" s="367"/>
      <c r="K132" s="367"/>
      <c r="L132" s="367"/>
      <c r="M132" s="367"/>
      <c r="N132" s="367"/>
      <c r="O132" s="367"/>
      <c r="P132" s="367"/>
      <c r="Q132" s="367"/>
      <c r="R132" s="367"/>
      <c r="S132" s="455" t="s">
        <v>927</v>
      </c>
      <c r="T132" s="455"/>
      <c r="U132" s="455"/>
      <c r="V132" s="455"/>
      <c r="W132" s="455"/>
      <c r="X132" s="367"/>
      <c r="Y132" s="367"/>
      <c r="Z132" s="367"/>
      <c r="AA132" s="367"/>
      <c r="AB132" s="367"/>
      <c r="AC132" s="367"/>
      <c r="AD132" s="452"/>
    </row>
    <row r="133" spans="1:30" x14ac:dyDescent="0.25">
      <c r="A133" s="367" t="s">
        <v>788</v>
      </c>
      <c r="B133" s="367" t="s">
        <v>927</v>
      </c>
      <c r="C133" s="449" t="s">
        <v>787</v>
      </c>
      <c r="D133" s="450" t="s">
        <v>919</v>
      </c>
      <c r="E133" s="367"/>
      <c r="F133" s="367"/>
      <c r="G133" s="367"/>
      <c r="H133" s="367"/>
      <c r="I133" s="367"/>
      <c r="J133" s="367"/>
      <c r="K133" s="367"/>
      <c r="L133" s="367"/>
      <c r="M133" s="367"/>
      <c r="N133" s="367"/>
      <c r="O133" s="367"/>
      <c r="P133" s="367"/>
      <c r="Q133" s="367"/>
      <c r="R133" s="367"/>
      <c r="S133" s="455" t="s">
        <v>927</v>
      </c>
      <c r="T133" s="455">
        <v>0</v>
      </c>
      <c r="U133" s="455">
        <v>0</v>
      </c>
      <c r="V133" s="455">
        <v>1</v>
      </c>
      <c r="W133" s="455">
        <v>9</v>
      </c>
      <c r="X133" s="451" t="s">
        <v>2075</v>
      </c>
      <c r="Y133" s="367"/>
      <c r="Z133" s="466" t="s">
        <v>2062</v>
      </c>
      <c r="AA133" s="367"/>
      <c r="AB133" s="367"/>
      <c r="AC133" s="367"/>
      <c r="AD133" s="452"/>
    </row>
    <row r="134" spans="1:30" x14ac:dyDescent="0.25">
      <c r="A134" s="367" t="s">
        <v>801</v>
      </c>
      <c r="B134" s="367" t="s">
        <v>927</v>
      </c>
      <c r="C134" s="449" t="s">
        <v>800</v>
      </c>
      <c r="D134" s="450" t="s">
        <v>919</v>
      </c>
      <c r="E134" s="367"/>
      <c r="F134" s="367"/>
      <c r="G134" s="367"/>
      <c r="H134" s="367"/>
      <c r="I134" s="367"/>
      <c r="J134" s="367"/>
      <c r="K134" s="367"/>
      <c r="L134" s="367"/>
      <c r="M134" s="367"/>
      <c r="N134" s="367"/>
      <c r="O134" s="367"/>
      <c r="P134" s="367"/>
      <c r="Q134" s="367"/>
      <c r="R134" s="367"/>
      <c r="S134" s="455" t="s">
        <v>927</v>
      </c>
      <c r="T134" s="455"/>
      <c r="U134" s="455"/>
      <c r="V134" s="455"/>
      <c r="W134" s="455"/>
      <c r="X134" s="367"/>
      <c r="Y134" s="367"/>
      <c r="Z134" s="367"/>
      <c r="AA134" s="367"/>
      <c r="AB134" s="367"/>
      <c r="AC134" s="367"/>
      <c r="AD134" s="452"/>
    </row>
    <row r="135" spans="1:30" x14ac:dyDescent="0.25">
      <c r="A135" s="367" t="s">
        <v>832</v>
      </c>
      <c r="B135" s="367" t="s">
        <v>927</v>
      </c>
      <c r="C135" s="449" t="s">
        <v>831</v>
      </c>
      <c r="D135" s="450" t="s">
        <v>919</v>
      </c>
      <c r="E135" s="367"/>
      <c r="F135" s="367"/>
      <c r="G135" s="367"/>
      <c r="H135" s="367"/>
      <c r="I135" s="367"/>
      <c r="J135" s="367"/>
      <c r="K135" s="367"/>
      <c r="L135" s="367"/>
      <c r="M135" s="367"/>
      <c r="N135" s="367"/>
      <c r="O135" s="367"/>
      <c r="P135" s="367"/>
      <c r="Q135" s="367"/>
      <c r="R135" s="367"/>
      <c r="S135" s="455" t="s">
        <v>927</v>
      </c>
      <c r="T135" s="455"/>
      <c r="U135" s="455"/>
      <c r="V135" s="455"/>
      <c r="W135" s="455"/>
      <c r="X135" s="367"/>
      <c r="Y135" s="367"/>
      <c r="Z135" s="367"/>
      <c r="AA135" s="367"/>
      <c r="AB135" s="367"/>
      <c r="AC135" s="367"/>
      <c r="AD135" s="452"/>
    </row>
    <row r="136" spans="1:30" x14ac:dyDescent="0.25">
      <c r="A136" s="367" t="s">
        <v>852</v>
      </c>
      <c r="B136" s="367" t="s">
        <v>927</v>
      </c>
      <c r="C136" s="449" t="s">
        <v>851</v>
      </c>
      <c r="D136" s="450" t="s">
        <v>919</v>
      </c>
      <c r="E136" s="367"/>
      <c r="F136" s="367"/>
      <c r="G136" s="367"/>
      <c r="H136" s="367"/>
      <c r="I136" s="367"/>
      <c r="J136" s="367"/>
      <c r="K136" s="367"/>
      <c r="L136" s="367"/>
      <c r="M136" s="367"/>
      <c r="N136" s="367"/>
      <c r="O136" s="367"/>
      <c r="P136" s="367"/>
      <c r="Q136" s="367"/>
      <c r="R136" s="367"/>
      <c r="S136" s="455" t="s">
        <v>927</v>
      </c>
      <c r="T136" s="455"/>
      <c r="U136" s="455"/>
      <c r="V136" s="455"/>
      <c r="W136" s="455"/>
      <c r="X136" s="367"/>
      <c r="Y136" s="367"/>
      <c r="Z136" s="367"/>
      <c r="AA136" s="367"/>
      <c r="AB136" s="367"/>
      <c r="AC136" s="367"/>
      <c r="AD136" s="452"/>
    </row>
    <row r="137" spans="1:30" x14ac:dyDescent="0.25">
      <c r="A137" s="367" t="s">
        <v>863</v>
      </c>
      <c r="B137" s="367" t="s">
        <v>927</v>
      </c>
      <c r="C137" s="449" t="s">
        <v>862</v>
      </c>
      <c r="D137" s="450" t="s">
        <v>919</v>
      </c>
      <c r="E137" s="367"/>
      <c r="F137" s="367"/>
      <c r="G137" s="367"/>
      <c r="H137" s="367"/>
      <c r="I137" s="367"/>
      <c r="J137" s="367"/>
      <c r="K137" s="367"/>
      <c r="L137" s="367"/>
      <c r="M137" s="367"/>
      <c r="N137" s="367"/>
      <c r="O137" s="367"/>
      <c r="P137" s="367"/>
      <c r="Q137" s="367"/>
      <c r="R137" s="367"/>
      <c r="S137" s="455" t="s">
        <v>927</v>
      </c>
      <c r="T137" s="455"/>
      <c r="U137" s="455"/>
      <c r="V137" s="455"/>
      <c r="W137" s="455"/>
      <c r="X137" s="367"/>
      <c r="Y137" s="367"/>
      <c r="Z137" s="367"/>
      <c r="AA137" s="367"/>
      <c r="AB137" s="367"/>
      <c r="AC137" s="367"/>
      <c r="AD137" s="452"/>
    </row>
    <row r="138" spans="1:30" x14ac:dyDescent="0.25">
      <c r="A138" s="367" t="s">
        <v>874</v>
      </c>
      <c r="B138" s="367" t="s">
        <v>927</v>
      </c>
      <c r="C138" s="449" t="s">
        <v>873</v>
      </c>
      <c r="D138" s="450" t="s">
        <v>919</v>
      </c>
      <c r="E138" s="367"/>
      <c r="F138" s="367"/>
      <c r="G138" s="367"/>
      <c r="H138" s="367"/>
      <c r="I138" s="367"/>
      <c r="J138" s="367"/>
      <c r="K138" s="367"/>
      <c r="L138" s="367"/>
      <c r="M138" s="367"/>
      <c r="N138" s="367"/>
      <c r="O138" s="367"/>
      <c r="P138" s="367"/>
      <c r="Q138" s="367"/>
      <c r="R138" s="367"/>
      <c r="S138" s="455" t="s">
        <v>927</v>
      </c>
      <c r="T138" s="455"/>
      <c r="U138" s="455"/>
      <c r="V138" s="455"/>
      <c r="W138" s="455"/>
      <c r="X138" s="367"/>
      <c r="Y138" s="367"/>
      <c r="Z138" s="367"/>
      <c r="AA138" s="367"/>
      <c r="AB138" s="367"/>
      <c r="AC138" s="367"/>
      <c r="AD138" s="452"/>
    </row>
    <row r="139" spans="1:30" x14ac:dyDescent="0.25">
      <c r="A139" s="367" t="s">
        <v>884</v>
      </c>
      <c r="B139" s="367" t="s">
        <v>927</v>
      </c>
      <c r="C139" s="449" t="s">
        <v>883</v>
      </c>
      <c r="D139" s="450" t="s">
        <v>919</v>
      </c>
      <c r="E139" s="367"/>
      <c r="F139" s="367"/>
      <c r="G139" s="367"/>
      <c r="H139" s="367"/>
      <c r="I139" s="367"/>
      <c r="J139" s="367"/>
      <c r="K139" s="367"/>
      <c r="L139" s="367"/>
      <c r="M139" s="367"/>
      <c r="N139" s="367"/>
      <c r="O139" s="367"/>
      <c r="P139" s="367"/>
      <c r="Q139" s="367"/>
      <c r="R139" s="367"/>
      <c r="S139" s="455" t="s">
        <v>927</v>
      </c>
      <c r="T139" s="455"/>
      <c r="U139" s="455"/>
      <c r="V139" s="455"/>
      <c r="W139" s="455"/>
      <c r="X139" s="367"/>
      <c r="Y139" s="367"/>
      <c r="Z139" s="367"/>
      <c r="AA139" s="367"/>
      <c r="AB139" s="367"/>
      <c r="AC139" s="367"/>
      <c r="AD139" s="452"/>
    </row>
    <row r="140" spans="1:30" x14ac:dyDescent="0.25">
      <c r="A140" s="367" t="s">
        <v>903</v>
      </c>
      <c r="B140" s="367" t="s">
        <v>927</v>
      </c>
      <c r="C140" s="449" t="s">
        <v>902</v>
      </c>
      <c r="D140" s="450" t="s">
        <v>919</v>
      </c>
      <c r="E140" s="367"/>
      <c r="F140" s="367"/>
      <c r="G140" s="367"/>
      <c r="H140" s="367"/>
      <c r="I140" s="367"/>
      <c r="J140" s="367"/>
      <c r="K140" s="367"/>
      <c r="L140" s="367"/>
      <c r="M140" s="367"/>
      <c r="N140" s="367"/>
      <c r="O140" s="367"/>
      <c r="P140" s="367"/>
      <c r="Q140" s="367"/>
      <c r="R140" s="367"/>
      <c r="S140" s="455" t="s">
        <v>927</v>
      </c>
      <c r="T140" s="455"/>
      <c r="U140" s="455"/>
      <c r="V140" s="455"/>
      <c r="W140" s="455"/>
      <c r="X140" s="367"/>
      <c r="Y140" s="367"/>
      <c r="Z140" s="367"/>
      <c r="AA140" s="367"/>
      <c r="AB140" s="367"/>
      <c r="AC140" s="367"/>
      <c r="AD140" s="452"/>
    </row>
    <row r="141" spans="1:30" x14ac:dyDescent="0.25">
      <c r="A141" s="367" t="s">
        <v>914</v>
      </c>
      <c r="B141" s="367" t="s">
        <v>927</v>
      </c>
      <c r="C141" s="449" t="s">
        <v>913</v>
      </c>
      <c r="D141" s="450" t="s">
        <v>919</v>
      </c>
      <c r="E141" s="367"/>
      <c r="F141" s="367"/>
      <c r="G141" s="367"/>
      <c r="H141" s="367"/>
      <c r="I141" s="367"/>
      <c r="J141" s="367"/>
      <c r="K141" s="367"/>
      <c r="L141" s="367"/>
      <c r="M141" s="367"/>
      <c r="N141" s="367"/>
      <c r="O141" s="367"/>
      <c r="P141" s="367"/>
      <c r="Q141" s="367"/>
      <c r="R141" s="367"/>
      <c r="S141" s="455" t="s">
        <v>927</v>
      </c>
      <c r="T141" s="455"/>
      <c r="U141" s="455"/>
      <c r="V141" s="455"/>
      <c r="W141" s="455"/>
      <c r="X141" s="367"/>
      <c r="Y141" s="367"/>
      <c r="Z141" s="367"/>
      <c r="AA141" s="367"/>
      <c r="AB141" s="367"/>
      <c r="AC141" s="367"/>
      <c r="AD141" s="452"/>
    </row>
    <row r="142" spans="1:30" x14ac:dyDescent="0.25">
      <c r="A142" s="367" t="s">
        <v>933</v>
      </c>
      <c r="B142" s="367" t="s">
        <v>927</v>
      </c>
      <c r="C142" s="449" t="s">
        <v>932</v>
      </c>
      <c r="D142" s="450"/>
      <c r="E142" s="367"/>
      <c r="F142" s="367"/>
      <c r="G142" s="367"/>
      <c r="H142" s="367"/>
      <c r="I142" s="367"/>
      <c r="J142" s="367"/>
      <c r="K142" s="367"/>
      <c r="L142" s="367"/>
      <c r="M142" s="367"/>
      <c r="N142" s="367"/>
      <c r="O142" s="367"/>
      <c r="P142" s="367"/>
      <c r="Q142" s="367"/>
      <c r="R142" s="367"/>
      <c r="S142" s="455" t="s">
        <v>927</v>
      </c>
      <c r="T142" s="455"/>
      <c r="U142" s="455"/>
      <c r="V142" s="455"/>
      <c r="W142" s="455"/>
      <c r="X142" s="367"/>
      <c r="Y142" s="367"/>
      <c r="Z142" s="367"/>
      <c r="AA142" s="367"/>
      <c r="AB142" s="367"/>
      <c r="AC142" s="367"/>
      <c r="AD142" s="452"/>
    </row>
    <row r="143" spans="1:30" x14ac:dyDescent="0.25">
      <c r="A143" s="367" t="s">
        <v>942</v>
      </c>
      <c r="B143" s="367" t="s">
        <v>927</v>
      </c>
      <c r="C143" s="449" t="s">
        <v>941</v>
      </c>
      <c r="D143" s="450" t="s">
        <v>919</v>
      </c>
      <c r="E143" s="367"/>
      <c r="F143" s="367"/>
      <c r="G143" s="367"/>
      <c r="H143" s="367"/>
      <c r="I143" s="367"/>
      <c r="J143" s="367"/>
      <c r="K143" s="367"/>
      <c r="L143" s="367"/>
      <c r="M143" s="367"/>
      <c r="N143" s="367"/>
      <c r="O143" s="367"/>
      <c r="P143" s="367"/>
      <c r="Q143" s="367"/>
      <c r="R143" s="367"/>
      <c r="S143" s="455" t="s">
        <v>927</v>
      </c>
      <c r="T143" s="455"/>
      <c r="U143" s="455"/>
      <c r="V143" s="455"/>
      <c r="W143" s="455"/>
      <c r="X143" s="367"/>
      <c r="Y143" s="367"/>
      <c r="Z143" s="367"/>
      <c r="AA143" s="367"/>
      <c r="AB143" s="367"/>
      <c r="AC143" s="367"/>
      <c r="AD143" s="452"/>
    </row>
    <row r="144" spans="1:30" x14ac:dyDescent="0.25">
      <c r="A144" s="367" t="s">
        <v>987</v>
      </c>
      <c r="B144" s="367" t="s">
        <v>927</v>
      </c>
      <c r="C144" s="449" t="s">
        <v>986</v>
      </c>
      <c r="D144" s="450" t="s">
        <v>919</v>
      </c>
      <c r="E144" s="367"/>
      <c r="F144" s="367"/>
      <c r="G144" s="367"/>
      <c r="H144" s="367"/>
      <c r="I144" s="367"/>
      <c r="J144" s="367"/>
      <c r="K144" s="367"/>
      <c r="L144" s="367"/>
      <c r="M144" s="367"/>
      <c r="N144" s="367"/>
      <c r="O144" s="367"/>
      <c r="P144" s="367"/>
      <c r="Q144" s="367"/>
      <c r="R144" s="367"/>
      <c r="S144" s="455" t="s">
        <v>927</v>
      </c>
      <c r="T144" s="455"/>
      <c r="U144" s="455"/>
      <c r="V144" s="455"/>
      <c r="W144" s="455"/>
      <c r="X144" s="367"/>
      <c r="Y144" s="367"/>
      <c r="Z144" s="367"/>
      <c r="AA144" s="367"/>
      <c r="AB144" s="367"/>
      <c r="AC144" s="367"/>
      <c r="AD144" s="452"/>
    </row>
    <row r="145" spans="1:30" x14ac:dyDescent="0.25">
      <c r="A145" s="367" t="s">
        <v>1004</v>
      </c>
      <c r="B145" s="367" t="s">
        <v>927</v>
      </c>
      <c r="C145" s="449" t="s">
        <v>580</v>
      </c>
      <c r="D145" s="450"/>
      <c r="E145" s="367"/>
      <c r="F145" s="367"/>
      <c r="G145" s="367"/>
      <c r="H145" s="367"/>
      <c r="I145" s="367"/>
      <c r="J145" s="367"/>
      <c r="K145" s="367"/>
      <c r="L145" s="367"/>
      <c r="M145" s="367"/>
      <c r="N145" s="367"/>
      <c r="O145" s="367"/>
      <c r="P145" s="367"/>
      <c r="Q145" s="367"/>
      <c r="R145" s="367"/>
      <c r="S145" s="455" t="s">
        <v>927</v>
      </c>
      <c r="T145" s="455"/>
      <c r="U145" s="455"/>
      <c r="V145" s="455"/>
      <c r="W145" s="455"/>
      <c r="X145" s="367"/>
      <c r="Y145" s="367"/>
      <c r="Z145" s="367"/>
      <c r="AA145" s="367"/>
      <c r="AB145" s="367"/>
      <c r="AC145" s="367"/>
      <c r="AD145" s="452"/>
    </row>
    <row r="146" spans="1:30" x14ac:dyDescent="0.25">
      <c r="A146" s="367" t="s">
        <v>1012</v>
      </c>
      <c r="B146" s="367" t="s">
        <v>927</v>
      </c>
      <c r="C146" s="449" t="s">
        <v>782</v>
      </c>
      <c r="D146" s="450" t="s">
        <v>919</v>
      </c>
      <c r="E146" s="367"/>
      <c r="F146" s="367"/>
      <c r="G146" s="367"/>
      <c r="H146" s="367"/>
      <c r="I146" s="367"/>
      <c r="J146" s="367"/>
      <c r="K146" s="367"/>
      <c r="L146" s="367"/>
      <c r="M146" s="367"/>
      <c r="N146" s="367"/>
      <c r="O146" s="367"/>
      <c r="P146" s="367"/>
      <c r="Q146" s="367"/>
      <c r="R146" s="367"/>
      <c r="S146" s="455" t="s">
        <v>927</v>
      </c>
      <c r="T146" s="455"/>
      <c r="U146" s="455"/>
      <c r="V146" s="455"/>
      <c r="W146" s="455"/>
      <c r="X146" s="367"/>
      <c r="Y146" s="367"/>
      <c r="Z146" s="367"/>
      <c r="AA146" s="367"/>
      <c r="AB146" s="367"/>
      <c r="AC146" s="367"/>
      <c r="AD146" s="452"/>
    </row>
    <row r="147" spans="1:30" x14ac:dyDescent="0.25">
      <c r="A147" s="367" t="s">
        <v>1039</v>
      </c>
      <c r="B147" s="367" t="s">
        <v>927</v>
      </c>
      <c r="C147" s="449" t="s">
        <v>1038</v>
      </c>
      <c r="D147" s="450" t="s">
        <v>919</v>
      </c>
      <c r="E147" s="367"/>
      <c r="F147" s="367"/>
      <c r="G147" s="367"/>
      <c r="H147" s="367"/>
      <c r="I147" s="367"/>
      <c r="J147" s="367"/>
      <c r="K147" s="367"/>
      <c r="L147" s="367"/>
      <c r="M147" s="367"/>
      <c r="N147" s="367"/>
      <c r="O147" s="367"/>
      <c r="P147" s="367"/>
      <c r="Q147" s="367"/>
      <c r="R147" s="367"/>
      <c r="S147" s="455" t="s">
        <v>927</v>
      </c>
      <c r="T147" s="455"/>
      <c r="U147" s="455"/>
      <c r="V147" s="455"/>
      <c r="W147" s="455"/>
      <c r="X147" s="451"/>
      <c r="Y147" s="367"/>
      <c r="Z147" s="466" t="s">
        <v>2062</v>
      </c>
      <c r="AA147" s="466" t="s">
        <v>2106</v>
      </c>
      <c r="AB147" s="367"/>
      <c r="AC147" s="367"/>
      <c r="AD147" s="482" t="s">
        <v>2107</v>
      </c>
    </row>
    <row r="148" spans="1:30" x14ac:dyDescent="0.25">
      <c r="A148" s="367" t="s">
        <v>1049</v>
      </c>
      <c r="B148" s="367" t="s">
        <v>927</v>
      </c>
      <c r="C148" s="449" t="s">
        <v>1048</v>
      </c>
      <c r="D148" s="450" t="s">
        <v>919</v>
      </c>
      <c r="E148" s="367"/>
      <c r="F148" s="367"/>
      <c r="G148" s="367"/>
      <c r="H148" s="367"/>
      <c r="I148" s="367"/>
      <c r="J148" s="367"/>
      <c r="K148" s="367"/>
      <c r="L148" s="367"/>
      <c r="M148" s="367"/>
      <c r="N148" s="367"/>
      <c r="O148" s="367"/>
      <c r="P148" s="367"/>
      <c r="Q148" s="367"/>
      <c r="R148" s="367"/>
      <c r="S148" s="455" t="s">
        <v>927</v>
      </c>
      <c r="T148" s="455"/>
      <c r="U148" s="455"/>
      <c r="V148" s="455"/>
      <c r="W148" s="455"/>
      <c r="X148" s="367"/>
      <c r="Y148" s="367"/>
      <c r="Z148" s="367"/>
      <c r="AA148" s="367"/>
      <c r="AB148" s="367"/>
      <c r="AC148" s="367"/>
      <c r="AD148" s="452"/>
    </row>
    <row r="149" spans="1:30" x14ac:dyDescent="0.25">
      <c r="A149" s="367" t="s">
        <v>1058</v>
      </c>
      <c r="B149" s="367" t="s">
        <v>927</v>
      </c>
      <c r="C149" s="449" t="s">
        <v>1057</v>
      </c>
      <c r="D149" s="450" t="s">
        <v>919</v>
      </c>
      <c r="E149" s="367"/>
      <c r="F149" s="367"/>
      <c r="G149" s="367"/>
      <c r="H149" s="367"/>
      <c r="I149" s="367"/>
      <c r="J149" s="367"/>
      <c r="K149" s="367"/>
      <c r="L149" s="367"/>
      <c r="M149" s="367"/>
      <c r="N149" s="367"/>
      <c r="O149" s="367"/>
      <c r="P149" s="367"/>
      <c r="Q149" s="367"/>
      <c r="R149" s="367"/>
      <c r="S149" s="455" t="s">
        <v>927</v>
      </c>
      <c r="T149" s="455"/>
      <c r="U149" s="455"/>
      <c r="V149" s="455"/>
      <c r="W149" s="455"/>
      <c r="X149" s="367"/>
      <c r="Y149" s="367"/>
      <c r="Z149" s="367"/>
      <c r="AA149" s="367"/>
      <c r="AB149" s="367"/>
      <c r="AC149" s="367"/>
      <c r="AD149" s="452"/>
    </row>
    <row r="150" spans="1:30" x14ac:dyDescent="0.25">
      <c r="A150" s="367" t="s">
        <v>1066</v>
      </c>
      <c r="B150" s="367" t="s">
        <v>927</v>
      </c>
      <c r="C150" s="449" t="s">
        <v>1065</v>
      </c>
      <c r="D150" s="450" t="s">
        <v>919</v>
      </c>
      <c r="E150" s="367"/>
      <c r="F150" s="367"/>
      <c r="G150" s="367"/>
      <c r="H150" s="367"/>
      <c r="I150" s="367"/>
      <c r="J150" s="367"/>
      <c r="K150" s="367"/>
      <c r="L150" s="367"/>
      <c r="M150" s="367"/>
      <c r="N150" s="367"/>
      <c r="O150" s="367"/>
      <c r="P150" s="367"/>
      <c r="Q150" s="367"/>
      <c r="R150" s="367"/>
      <c r="S150" s="455" t="s">
        <v>927</v>
      </c>
      <c r="T150" s="455"/>
      <c r="U150" s="455"/>
      <c r="V150" s="455"/>
      <c r="W150" s="455"/>
      <c r="X150" s="367"/>
      <c r="Y150" s="367"/>
      <c r="Z150" s="367"/>
      <c r="AA150" s="367"/>
      <c r="AB150" s="367"/>
      <c r="AC150" s="367"/>
      <c r="AD150" s="452"/>
    </row>
    <row r="151" spans="1:30" x14ac:dyDescent="0.25">
      <c r="A151" s="367" t="s">
        <v>1072</v>
      </c>
      <c r="B151" s="367" t="s">
        <v>927</v>
      </c>
      <c r="C151" s="449" t="s">
        <v>597</v>
      </c>
      <c r="D151" s="450" t="s">
        <v>919</v>
      </c>
      <c r="E151" s="367"/>
      <c r="F151" s="367"/>
      <c r="G151" s="367"/>
      <c r="H151" s="367"/>
      <c r="I151" s="367"/>
      <c r="J151" s="367"/>
      <c r="K151" s="367"/>
      <c r="L151" s="367"/>
      <c r="M151" s="367"/>
      <c r="N151" s="367"/>
      <c r="O151" s="367"/>
      <c r="P151" s="367"/>
      <c r="Q151" s="367"/>
      <c r="R151" s="367"/>
      <c r="S151" s="455" t="s">
        <v>927</v>
      </c>
      <c r="T151" s="455"/>
      <c r="U151" s="455"/>
      <c r="V151" s="455"/>
      <c r="W151" s="455"/>
      <c r="X151" s="367"/>
      <c r="Y151" s="367"/>
      <c r="Z151" s="466" t="s">
        <v>2062</v>
      </c>
      <c r="AA151" s="466" t="s">
        <v>2108</v>
      </c>
      <c r="AB151" s="367"/>
      <c r="AC151" s="367"/>
      <c r="AD151" s="482" t="s">
        <v>2109</v>
      </c>
    </row>
    <row r="152" spans="1:30" x14ac:dyDescent="0.25">
      <c r="A152" s="367" t="s">
        <v>1106</v>
      </c>
      <c r="B152" s="367" t="s">
        <v>927</v>
      </c>
      <c r="C152" s="449" t="s">
        <v>1105</v>
      </c>
      <c r="D152" s="450" t="s">
        <v>919</v>
      </c>
      <c r="E152" s="367"/>
      <c r="F152" s="367"/>
      <c r="G152" s="367"/>
      <c r="H152" s="367"/>
      <c r="I152" s="367"/>
      <c r="J152" s="367"/>
      <c r="K152" s="367"/>
      <c r="L152" s="367"/>
      <c r="M152" s="367"/>
      <c r="N152" s="367"/>
      <c r="O152" s="367"/>
      <c r="P152" s="367"/>
      <c r="Q152" s="367"/>
      <c r="R152" s="367"/>
      <c r="S152" s="455" t="s">
        <v>927</v>
      </c>
      <c r="T152" s="455"/>
      <c r="U152" s="455"/>
      <c r="V152" s="455"/>
      <c r="W152" s="455"/>
      <c r="X152" s="367"/>
      <c r="Y152" s="367"/>
      <c r="Z152" s="367"/>
      <c r="AA152" s="367"/>
      <c r="AB152" s="367"/>
      <c r="AC152" s="367"/>
      <c r="AD152" s="452"/>
    </row>
    <row r="153" spans="1:30" x14ac:dyDescent="0.25">
      <c r="A153" s="367" t="s">
        <v>1133</v>
      </c>
      <c r="B153" s="367" t="s">
        <v>927</v>
      </c>
      <c r="C153" s="449" t="s">
        <v>1132</v>
      </c>
      <c r="D153" s="450" t="s">
        <v>919</v>
      </c>
      <c r="E153" s="367"/>
      <c r="F153" s="367"/>
      <c r="G153" s="367"/>
      <c r="H153" s="367"/>
      <c r="I153" s="367"/>
      <c r="J153" s="367"/>
      <c r="K153" s="367"/>
      <c r="L153" s="367"/>
      <c r="M153" s="367"/>
      <c r="N153" s="367"/>
      <c r="O153" s="367"/>
      <c r="P153" s="367"/>
      <c r="Q153" s="367"/>
      <c r="R153" s="367"/>
      <c r="S153" s="455" t="s">
        <v>927</v>
      </c>
      <c r="T153" s="455"/>
      <c r="U153" s="455"/>
      <c r="V153" s="455"/>
      <c r="W153" s="455"/>
      <c r="X153" s="367"/>
      <c r="Y153" s="367"/>
      <c r="Z153" s="367"/>
      <c r="AA153" s="367"/>
      <c r="AB153" s="367"/>
      <c r="AC153" s="367"/>
      <c r="AD153" s="452"/>
    </row>
    <row r="154" spans="1:30" x14ac:dyDescent="0.25">
      <c r="A154" s="367" t="s">
        <v>1140</v>
      </c>
      <c r="B154" s="367" t="s">
        <v>927</v>
      </c>
      <c r="C154" s="449" t="s">
        <v>1139</v>
      </c>
      <c r="D154" s="450" t="s">
        <v>919</v>
      </c>
      <c r="E154" s="367"/>
      <c r="F154" s="367"/>
      <c r="G154" s="367"/>
      <c r="H154" s="367"/>
      <c r="I154" s="367"/>
      <c r="J154" s="367"/>
      <c r="K154" s="367"/>
      <c r="L154" s="367"/>
      <c r="M154" s="367"/>
      <c r="N154" s="367"/>
      <c r="O154" s="367"/>
      <c r="P154" s="367"/>
      <c r="Q154" s="367"/>
      <c r="R154" s="367"/>
      <c r="S154" s="455" t="s">
        <v>927</v>
      </c>
      <c r="T154" s="455"/>
      <c r="U154" s="455"/>
      <c r="V154" s="455"/>
      <c r="W154" s="455"/>
      <c r="X154" s="367"/>
      <c r="Y154" s="367"/>
      <c r="Z154" s="367"/>
      <c r="AA154" s="367"/>
      <c r="AB154" s="367"/>
      <c r="AC154" s="367"/>
      <c r="AD154" s="452"/>
    </row>
    <row r="155" spans="1:30" x14ac:dyDescent="0.25">
      <c r="A155" s="367" t="s">
        <v>1175</v>
      </c>
      <c r="B155" s="367" t="s">
        <v>927</v>
      </c>
      <c r="C155" s="449" t="s">
        <v>1174</v>
      </c>
      <c r="D155" s="450" t="s">
        <v>919</v>
      </c>
      <c r="E155" s="367"/>
      <c r="F155" s="367"/>
      <c r="G155" s="367"/>
      <c r="H155" s="367"/>
      <c r="I155" s="367"/>
      <c r="J155" s="367"/>
      <c r="K155" s="367"/>
      <c r="L155" s="367"/>
      <c r="M155" s="367"/>
      <c r="N155" s="367"/>
      <c r="O155" s="367"/>
      <c r="P155" s="367"/>
      <c r="Q155" s="367"/>
      <c r="R155" s="367"/>
      <c r="S155" s="455" t="s">
        <v>927</v>
      </c>
      <c r="T155" s="455"/>
      <c r="U155" s="455"/>
      <c r="V155" s="455"/>
      <c r="W155" s="455"/>
      <c r="X155" s="367"/>
      <c r="Y155" s="367"/>
      <c r="Z155" s="367"/>
      <c r="AA155" s="367"/>
      <c r="AB155" s="367"/>
      <c r="AC155" s="367"/>
      <c r="AD155" s="452"/>
    </row>
    <row r="156" spans="1:30" x14ac:dyDescent="0.25">
      <c r="A156" s="367" t="s">
        <v>1189</v>
      </c>
      <c r="B156" s="367" t="s">
        <v>927</v>
      </c>
      <c r="C156" s="449" t="s">
        <v>1188</v>
      </c>
      <c r="D156" s="450" t="s">
        <v>919</v>
      </c>
      <c r="E156" s="367"/>
      <c r="F156" s="367"/>
      <c r="G156" s="367"/>
      <c r="H156" s="367"/>
      <c r="I156" s="367"/>
      <c r="J156" s="367"/>
      <c r="K156" s="367"/>
      <c r="L156" s="367"/>
      <c r="M156" s="367"/>
      <c r="N156" s="367"/>
      <c r="O156" s="367"/>
      <c r="P156" s="367"/>
      <c r="Q156" s="367"/>
      <c r="R156" s="367"/>
      <c r="S156" s="455" t="s">
        <v>927</v>
      </c>
      <c r="T156" s="455"/>
      <c r="U156" s="455"/>
      <c r="V156" s="455"/>
      <c r="W156" s="455"/>
      <c r="X156" s="367"/>
      <c r="Y156" s="367"/>
      <c r="Z156" s="367"/>
      <c r="AA156" s="367"/>
      <c r="AB156" s="367"/>
      <c r="AC156" s="367"/>
      <c r="AD156" s="452"/>
    </row>
    <row r="157" spans="1:30" x14ac:dyDescent="0.25">
      <c r="A157" s="367" t="s">
        <v>179</v>
      </c>
      <c r="B157" s="367" t="s">
        <v>927</v>
      </c>
      <c r="C157" s="449" t="s">
        <v>1217</v>
      </c>
      <c r="D157" s="450" t="s">
        <v>919</v>
      </c>
      <c r="E157" s="367"/>
      <c r="F157" s="367"/>
      <c r="G157" s="367"/>
      <c r="H157" s="367"/>
      <c r="I157" s="367"/>
      <c r="J157" s="367"/>
      <c r="K157" s="367"/>
      <c r="L157" s="367"/>
      <c r="M157" s="367"/>
      <c r="N157" s="367"/>
      <c r="O157" s="367"/>
      <c r="P157" s="367"/>
      <c r="Q157" s="367"/>
      <c r="R157" s="367"/>
      <c r="S157" s="455" t="s">
        <v>927</v>
      </c>
      <c r="T157" s="455"/>
      <c r="U157" s="455"/>
      <c r="V157" s="455"/>
      <c r="W157" s="455"/>
      <c r="X157" s="367"/>
      <c r="Y157" s="367"/>
      <c r="Z157" s="367"/>
      <c r="AA157" s="367"/>
      <c r="AB157" s="367"/>
      <c r="AC157" s="367"/>
      <c r="AD157" s="452"/>
    </row>
    <row r="158" spans="1:30" x14ac:dyDescent="0.25">
      <c r="A158" s="367" t="s">
        <v>1237</v>
      </c>
      <c r="B158" s="367" t="s">
        <v>927</v>
      </c>
      <c r="C158" s="449" t="s">
        <v>1236</v>
      </c>
      <c r="D158" s="450" t="s">
        <v>919</v>
      </c>
      <c r="E158" s="367"/>
      <c r="F158" s="367"/>
      <c r="G158" s="367"/>
      <c r="H158" s="367"/>
      <c r="I158" s="367"/>
      <c r="J158" s="367"/>
      <c r="K158" s="367"/>
      <c r="L158" s="367"/>
      <c r="M158" s="367"/>
      <c r="N158" s="367"/>
      <c r="O158" s="367"/>
      <c r="P158" s="367"/>
      <c r="Q158" s="367"/>
      <c r="R158" s="367"/>
      <c r="S158" s="455" t="s">
        <v>927</v>
      </c>
      <c r="T158" s="455"/>
      <c r="U158" s="455"/>
      <c r="V158" s="455"/>
      <c r="W158" s="455"/>
      <c r="X158" s="367"/>
      <c r="Y158" s="367"/>
      <c r="Z158" s="367"/>
      <c r="AA158" s="367"/>
      <c r="AB158" s="367"/>
      <c r="AC158" s="367"/>
      <c r="AD158" s="452"/>
    </row>
    <row r="159" spans="1:30" x14ac:dyDescent="0.25">
      <c r="A159" s="367" t="s">
        <v>1244</v>
      </c>
      <c r="B159" s="367" t="s">
        <v>927</v>
      </c>
      <c r="C159" s="449" t="s">
        <v>1243</v>
      </c>
      <c r="D159" s="450"/>
      <c r="E159" s="367"/>
      <c r="F159" s="367"/>
      <c r="G159" s="367"/>
      <c r="H159" s="367"/>
      <c r="I159" s="367"/>
      <c r="J159" s="367"/>
      <c r="K159" s="367"/>
      <c r="L159" s="367"/>
      <c r="M159" s="367"/>
      <c r="N159" s="367"/>
      <c r="O159" s="367"/>
      <c r="P159" s="367"/>
      <c r="Q159" s="367"/>
      <c r="R159" s="367"/>
      <c r="S159" s="455" t="s">
        <v>927</v>
      </c>
      <c r="T159" s="455"/>
      <c r="U159" s="455"/>
      <c r="V159" s="455"/>
      <c r="W159" s="455"/>
      <c r="X159" s="367"/>
      <c r="Y159" s="367"/>
      <c r="Z159" s="367"/>
      <c r="AA159" s="367"/>
      <c r="AB159" s="367"/>
      <c r="AC159" s="367"/>
      <c r="AD159" s="452"/>
    </row>
    <row r="160" spans="1:30" x14ac:dyDescent="0.25">
      <c r="A160" s="367" t="s">
        <v>1250</v>
      </c>
      <c r="B160" s="367" t="s">
        <v>927</v>
      </c>
      <c r="C160" s="449" t="s">
        <v>1249</v>
      </c>
      <c r="D160" s="450" t="s">
        <v>919</v>
      </c>
      <c r="E160" s="367"/>
      <c r="F160" s="367"/>
      <c r="G160" s="367"/>
      <c r="H160" s="367"/>
      <c r="I160" s="367"/>
      <c r="J160" s="367"/>
      <c r="K160" s="367"/>
      <c r="L160" s="367"/>
      <c r="M160" s="367"/>
      <c r="N160" s="367"/>
      <c r="O160" s="367"/>
      <c r="P160" s="367"/>
      <c r="Q160" s="367"/>
      <c r="R160" s="367"/>
      <c r="S160" s="455" t="s">
        <v>927</v>
      </c>
      <c r="T160" s="455"/>
      <c r="U160" s="455"/>
      <c r="V160" s="455"/>
      <c r="W160" s="455"/>
      <c r="X160" s="367"/>
      <c r="Y160" s="367"/>
      <c r="Z160" s="367"/>
      <c r="AA160" s="367"/>
      <c r="AB160" s="367"/>
      <c r="AC160" s="367"/>
      <c r="AD160" s="452"/>
    </row>
    <row r="161" spans="1:30" x14ac:dyDescent="0.25">
      <c r="A161" s="367" t="s">
        <v>1264</v>
      </c>
      <c r="B161" s="367" t="s">
        <v>927</v>
      </c>
      <c r="C161" s="449" t="s">
        <v>1263</v>
      </c>
      <c r="D161" s="450" t="s">
        <v>919</v>
      </c>
      <c r="E161" s="367"/>
      <c r="F161" s="367"/>
      <c r="G161" s="367"/>
      <c r="H161" s="367"/>
      <c r="I161" s="367"/>
      <c r="J161" s="367"/>
      <c r="K161" s="367"/>
      <c r="L161" s="367"/>
      <c r="M161" s="367"/>
      <c r="N161" s="367"/>
      <c r="O161" s="367"/>
      <c r="P161" s="367"/>
      <c r="Q161" s="367"/>
      <c r="R161" s="367"/>
      <c r="S161" s="455" t="s">
        <v>927</v>
      </c>
      <c r="T161" s="455"/>
      <c r="U161" s="455"/>
      <c r="V161" s="455"/>
      <c r="W161" s="455"/>
      <c r="X161" s="367"/>
      <c r="Y161" s="367"/>
      <c r="Z161" s="367"/>
      <c r="AA161" s="367"/>
      <c r="AB161" s="367"/>
      <c r="AC161" s="367"/>
      <c r="AD161" s="452"/>
    </row>
    <row r="162" spans="1:30" x14ac:dyDescent="0.25">
      <c r="A162" s="367" t="s">
        <v>1307</v>
      </c>
      <c r="B162" s="367" t="s">
        <v>927</v>
      </c>
      <c r="C162" s="449" t="s">
        <v>1306</v>
      </c>
      <c r="D162" s="450" t="s">
        <v>919</v>
      </c>
      <c r="E162" s="367"/>
      <c r="F162" s="367"/>
      <c r="G162" s="367"/>
      <c r="H162" s="367"/>
      <c r="I162" s="367"/>
      <c r="J162" s="367"/>
      <c r="K162" s="367"/>
      <c r="L162" s="367"/>
      <c r="M162" s="367"/>
      <c r="N162" s="367"/>
      <c r="O162" s="367"/>
      <c r="P162" s="367"/>
      <c r="Q162" s="367"/>
      <c r="R162" s="367"/>
      <c r="S162" s="455" t="s">
        <v>927</v>
      </c>
      <c r="T162" s="455"/>
      <c r="U162" s="455"/>
      <c r="V162" s="455"/>
      <c r="W162" s="455"/>
      <c r="X162" s="367"/>
      <c r="Y162" s="367"/>
      <c r="Z162" s="367"/>
      <c r="AA162" s="367"/>
      <c r="AB162" s="367"/>
      <c r="AC162" s="367"/>
      <c r="AD162" s="452"/>
    </row>
    <row r="163" spans="1:30" x14ac:dyDescent="0.25">
      <c r="A163" s="367" t="s">
        <v>1325</v>
      </c>
      <c r="B163" s="367" t="s">
        <v>927</v>
      </c>
      <c r="C163" s="449" t="s">
        <v>1324</v>
      </c>
      <c r="D163" s="450" t="s">
        <v>919</v>
      </c>
      <c r="E163" s="367"/>
      <c r="F163" s="367"/>
      <c r="G163" s="367"/>
      <c r="H163" s="367"/>
      <c r="I163" s="367"/>
      <c r="J163" s="367"/>
      <c r="K163" s="367"/>
      <c r="L163" s="367"/>
      <c r="M163" s="367"/>
      <c r="N163" s="367"/>
      <c r="O163" s="367"/>
      <c r="P163" s="367"/>
      <c r="Q163" s="367"/>
      <c r="R163" s="367"/>
      <c r="S163" s="455" t="s">
        <v>927</v>
      </c>
      <c r="T163" s="455"/>
      <c r="U163" s="455"/>
      <c r="V163" s="455"/>
      <c r="W163" s="455"/>
      <c r="X163" s="367"/>
      <c r="Y163" s="367"/>
      <c r="Z163" s="367"/>
      <c r="AA163" s="367"/>
      <c r="AB163" s="367"/>
      <c r="AC163" s="367"/>
      <c r="AD163" s="452"/>
    </row>
    <row r="164" spans="1:30" x14ac:dyDescent="0.25">
      <c r="A164" s="367" t="s">
        <v>1354</v>
      </c>
      <c r="B164" s="367" t="s">
        <v>927</v>
      </c>
      <c r="C164" s="449" t="s">
        <v>1353</v>
      </c>
      <c r="D164" s="450" t="s">
        <v>919</v>
      </c>
      <c r="E164" s="367"/>
      <c r="F164" s="367"/>
      <c r="G164" s="367"/>
      <c r="H164" s="367"/>
      <c r="I164" s="367"/>
      <c r="J164" s="367"/>
      <c r="K164" s="367"/>
      <c r="L164" s="367"/>
      <c r="M164" s="367"/>
      <c r="N164" s="367"/>
      <c r="O164" s="367"/>
      <c r="P164" s="367"/>
      <c r="Q164" s="367"/>
      <c r="R164" s="367"/>
      <c r="S164" s="455" t="s">
        <v>927</v>
      </c>
      <c r="T164" s="455"/>
      <c r="U164" s="455"/>
      <c r="V164" s="455"/>
      <c r="W164" s="455"/>
      <c r="X164" s="367"/>
      <c r="Y164" s="367"/>
      <c r="Z164" s="367"/>
      <c r="AA164" s="367"/>
      <c r="AB164" s="367"/>
      <c r="AC164" s="367"/>
      <c r="AD164" s="452"/>
    </row>
    <row r="165" spans="1:30" x14ac:dyDescent="0.25">
      <c r="A165" s="367" t="s">
        <v>1367</v>
      </c>
      <c r="B165" s="367" t="s">
        <v>927</v>
      </c>
      <c r="C165" s="449" t="s">
        <v>1366</v>
      </c>
      <c r="D165" s="450" t="s">
        <v>919</v>
      </c>
      <c r="E165" s="367"/>
      <c r="F165" s="367"/>
      <c r="G165" s="367"/>
      <c r="H165" s="367"/>
      <c r="I165" s="367"/>
      <c r="J165" s="367"/>
      <c r="K165" s="367"/>
      <c r="L165" s="367"/>
      <c r="M165" s="367"/>
      <c r="N165" s="367"/>
      <c r="O165" s="367"/>
      <c r="P165" s="367"/>
      <c r="Q165" s="367"/>
      <c r="R165" s="367"/>
      <c r="S165" s="455" t="s">
        <v>927</v>
      </c>
      <c r="T165" s="455"/>
      <c r="U165" s="455"/>
      <c r="V165" s="455"/>
      <c r="W165" s="455"/>
      <c r="X165" s="367"/>
      <c r="Y165" s="367"/>
      <c r="Z165" s="367"/>
      <c r="AA165" s="367"/>
      <c r="AB165" s="367"/>
      <c r="AC165" s="367"/>
      <c r="AD165" s="452"/>
    </row>
    <row r="166" spans="1:30" x14ac:dyDescent="0.25">
      <c r="A166" s="367" t="s">
        <v>1387</v>
      </c>
      <c r="B166" s="367" t="s">
        <v>927</v>
      </c>
      <c r="C166" s="449" t="s">
        <v>1386</v>
      </c>
      <c r="D166" s="450" t="s">
        <v>919</v>
      </c>
      <c r="E166" s="367"/>
      <c r="F166" s="367"/>
      <c r="G166" s="367"/>
      <c r="H166" s="367"/>
      <c r="I166" s="367"/>
      <c r="J166" s="367"/>
      <c r="K166" s="367"/>
      <c r="L166" s="367"/>
      <c r="M166" s="367"/>
      <c r="N166" s="367"/>
      <c r="O166" s="367"/>
      <c r="P166" s="367"/>
      <c r="Q166" s="367"/>
      <c r="R166" s="367"/>
      <c r="S166" s="455" t="s">
        <v>927</v>
      </c>
      <c r="T166" s="455"/>
      <c r="U166" s="455"/>
      <c r="V166" s="455"/>
      <c r="W166" s="455"/>
      <c r="X166" s="367"/>
      <c r="Y166" s="367"/>
      <c r="Z166" s="367"/>
      <c r="AA166" s="367"/>
      <c r="AB166" s="367"/>
      <c r="AC166" s="367"/>
      <c r="AD166" s="452"/>
    </row>
    <row r="167" spans="1:30" x14ac:dyDescent="0.25">
      <c r="A167" s="367" t="s">
        <v>1401</v>
      </c>
      <c r="B167" s="367" t="s">
        <v>927</v>
      </c>
      <c r="C167" s="449" t="s">
        <v>1400</v>
      </c>
      <c r="D167" s="450" t="s">
        <v>919</v>
      </c>
      <c r="E167" s="367"/>
      <c r="F167" s="367"/>
      <c r="G167" s="367"/>
      <c r="H167" s="367"/>
      <c r="I167" s="367"/>
      <c r="J167" s="367"/>
      <c r="K167" s="367"/>
      <c r="L167" s="367"/>
      <c r="M167" s="367"/>
      <c r="N167" s="367"/>
      <c r="O167" s="367"/>
      <c r="P167" s="367"/>
      <c r="Q167" s="367"/>
      <c r="R167" s="367"/>
      <c r="S167" s="455" t="s">
        <v>927</v>
      </c>
      <c r="T167" s="455"/>
      <c r="U167" s="455"/>
      <c r="V167" s="455"/>
      <c r="W167" s="455"/>
      <c r="X167" s="367"/>
      <c r="Y167" s="367"/>
      <c r="Z167" s="367"/>
      <c r="AA167" s="367"/>
      <c r="AB167" s="367"/>
      <c r="AC167" s="367"/>
      <c r="AD167" s="452"/>
    </row>
    <row r="168" spans="1:30" x14ac:dyDescent="0.25">
      <c r="A168" s="367" t="s">
        <v>1408</v>
      </c>
      <c r="B168" s="367" t="s">
        <v>927</v>
      </c>
      <c r="C168" s="449" t="s">
        <v>1407</v>
      </c>
      <c r="D168" s="450" t="s">
        <v>919</v>
      </c>
      <c r="E168" s="367"/>
      <c r="F168" s="367"/>
      <c r="G168" s="367"/>
      <c r="H168" s="367"/>
      <c r="I168" s="367"/>
      <c r="J168" s="367"/>
      <c r="K168" s="367"/>
      <c r="L168" s="367"/>
      <c r="M168" s="367"/>
      <c r="N168" s="367"/>
      <c r="O168" s="367"/>
      <c r="P168" s="367"/>
      <c r="Q168" s="367"/>
      <c r="R168" s="367"/>
      <c r="S168" s="455" t="s">
        <v>927</v>
      </c>
      <c r="T168" s="455">
        <v>1</v>
      </c>
      <c r="U168" s="455">
        <v>3</v>
      </c>
      <c r="V168" s="455">
        <v>4</v>
      </c>
      <c r="W168" s="455">
        <v>3</v>
      </c>
      <c r="X168" s="451" t="s">
        <v>2110</v>
      </c>
      <c r="Y168" s="367"/>
      <c r="Z168" s="466" t="s">
        <v>2062</v>
      </c>
      <c r="AA168" s="496">
        <v>9999999999</v>
      </c>
      <c r="AB168" s="367"/>
      <c r="AC168" s="367"/>
      <c r="AD168" s="452"/>
    </row>
    <row r="169" spans="1:30" x14ac:dyDescent="0.25">
      <c r="A169" s="367" t="s">
        <v>1415</v>
      </c>
      <c r="B169" s="367" t="s">
        <v>927</v>
      </c>
      <c r="C169" s="449" t="s">
        <v>1414</v>
      </c>
      <c r="D169" s="450" t="s">
        <v>919</v>
      </c>
      <c r="E169" s="367"/>
      <c r="F169" s="367"/>
      <c r="G169" s="367"/>
      <c r="H169" s="367"/>
      <c r="I169" s="367"/>
      <c r="J169" s="367"/>
      <c r="K169" s="367"/>
      <c r="L169" s="367"/>
      <c r="M169" s="367"/>
      <c r="N169" s="367"/>
      <c r="O169" s="367"/>
      <c r="P169" s="367"/>
      <c r="Q169" s="367"/>
      <c r="R169" s="367"/>
      <c r="S169" s="455" t="s">
        <v>927</v>
      </c>
      <c r="T169" s="455"/>
      <c r="U169" s="455"/>
      <c r="V169" s="455"/>
      <c r="W169" s="455"/>
      <c r="X169" s="367"/>
      <c r="Y169" s="367"/>
      <c r="Z169" s="367"/>
      <c r="AA169" s="367"/>
      <c r="AB169" s="367"/>
      <c r="AC169" s="367"/>
      <c r="AD169" s="452"/>
    </row>
    <row r="170" spans="1:30" x14ac:dyDescent="0.25">
      <c r="A170" s="367" t="s">
        <v>1420</v>
      </c>
      <c r="B170" s="367" t="s">
        <v>927</v>
      </c>
      <c r="C170" s="449" t="s">
        <v>1055</v>
      </c>
      <c r="D170" s="450" t="s">
        <v>919</v>
      </c>
      <c r="E170" s="367"/>
      <c r="F170" s="367"/>
      <c r="G170" s="367"/>
      <c r="H170" s="367"/>
      <c r="I170" s="367"/>
      <c r="J170" s="367"/>
      <c r="K170" s="367"/>
      <c r="L170" s="367"/>
      <c r="M170" s="367"/>
      <c r="N170" s="367"/>
      <c r="O170" s="367"/>
      <c r="P170" s="367"/>
      <c r="Q170" s="367"/>
      <c r="R170" s="367"/>
      <c r="S170" s="455" t="s">
        <v>927</v>
      </c>
      <c r="T170" s="455"/>
      <c r="U170" s="455"/>
      <c r="V170" s="455"/>
      <c r="W170" s="455"/>
      <c r="X170" s="367"/>
      <c r="Y170" s="367"/>
      <c r="Z170" s="367"/>
      <c r="AA170" s="367"/>
      <c r="AB170" s="367"/>
      <c r="AC170" s="367"/>
      <c r="AD170" s="452"/>
    </row>
    <row r="171" spans="1:30" x14ac:dyDescent="0.25">
      <c r="A171" s="367" t="s">
        <v>1434</v>
      </c>
      <c r="B171" s="367" t="s">
        <v>927</v>
      </c>
      <c r="C171" s="449" t="s">
        <v>1433</v>
      </c>
      <c r="D171" s="450" t="s">
        <v>919</v>
      </c>
      <c r="E171" s="367"/>
      <c r="F171" s="367"/>
      <c r="G171" s="367"/>
      <c r="H171" s="367"/>
      <c r="I171" s="367"/>
      <c r="J171" s="367"/>
      <c r="K171" s="367"/>
      <c r="L171" s="367"/>
      <c r="M171" s="367"/>
      <c r="N171" s="367"/>
      <c r="O171" s="367"/>
      <c r="P171" s="367"/>
      <c r="Q171" s="367"/>
      <c r="R171" s="367"/>
      <c r="S171" s="455" t="s">
        <v>927</v>
      </c>
      <c r="T171" s="455"/>
      <c r="U171" s="455"/>
      <c r="V171" s="455"/>
      <c r="W171" s="455"/>
      <c r="X171" s="367"/>
      <c r="Y171" s="367"/>
      <c r="Z171" s="367"/>
      <c r="AA171" s="367"/>
      <c r="AB171" s="367"/>
      <c r="AC171" s="367"/>
      <c r="AD171" s="452"/>
    </row>
    <row r="172" spans="1:30" x14ac:dyDescent="0.25">
      <c r="A172" s="367" t="s">
        <v>1454</v>
      </c>
      <c r="B172" s="367" t="s">
        <v>927</v>
      </c>
      <c r="C172" s="449" t="s">
        <v>579</v>
      </c>
      <c r="D172" s="450" t="s">
        <v>919</v>
      </c>
      <c r="E172" s="367"/>
      <c r="F172" s="367"/>
      <c r="G172" s="367"/>
      <c r="H172" s="367"/>
      <c r="I172" s="367"/>
      <c r="J172" s="367"/>
      <c r="K172" s="367"/>
      <c r="L172" s="367"/>
      <c r="M172" s="367"/>
      <c r="N172" s="367"/>
      <c r="O172" s="367"/>
      <c r="P172" s="367"/>
      <c r="Q172" s="367"/>
      <c r="R172" s="367"/>
      <c r="S172" s="455" t="s">
        <v>927</v>
      </c>
      <c r="T172" s="455">
        <v>0</v>
      </c>
      <c r="U172" s="455">
        <v>0</v>
      </c>
      <c r="V172" s="455">
        <v>1</v>
      </c>
      <c r="W172" s="455">
        <v>11</v>
      </c>
      <c r="X172" s="450" t="s">
        <v>2111</v>
      </c>
      <c r="Y172" s="367"/>
      <c r="Z172" s="367"/>
      <c r="AA172" s="367"/>
      <c r="AB172" s="367"/>
      <c r="AC172" s="367"/>
      <c r="AD172" s="452"/>
    </row>
    <row r="173" spans="1:30" x14ac:dyDescent="0.25">
      <c r="A173" s="367" t="s">
        <v>548</v>
      </c>
      <c r="B173" s="367" t="s">
        <v>927</v>
      </c>
      <c r="C173" s="449" t="s">
        <v>732</v>
      </c>
      <c r="D173" s="450" t="s">
        <v>919</v>
      </c>
      <c r="E173" s="367"/>
      <c r="F173" s="367"/>
      <c r="G173" s="367"/>
      <c r="H173" s="367"/>
      <c r="I173" s="367"/>
      <c r="J173" s="367"/>
      <c r="K173" s="451"/>
      <c r="L173" s="451"/>
      <c r="M173" s="367"/>
      <c r="N173" s="367"/>
      <c r="O173" s="367"/>
      <c r="P173" s="367"/>
      <c r="Q173" s="367"/>
      <c r="R173" s="367"/>
      <c r="S173" s="455" t="s">
        <v>927</v>
      </c>
      <c r="T173" s="455">
        <v>0</v>
      </c>
      <c r="U173" s="494">
        <v>0</v>
      </c>
      <c r="V173" s="455">
        <v>1</v>
      </c>
      <c r="W173" s="455">
        <v>7</v>
      </c>
      <c r="X173" s="451" t="s">
        <v>2112</v>
      </c>
      <c r="Y173" s="451"/>
      <c r="Z173" s="466" t="s">
        <v>2062</v>
      </c>
      <c r="AA173" s="367"/>
      <c r="AB173" s="367"/>
      <c r="AC173" s="367"/>
      <c r="AD173" s="458" t="s">
        <v>2113</v>
      </c>
    </row>
    <row r="174" spans="1:30" x14ac:dyDescent="0.25">
      <c r="A174" s="367" t="s">
        <v>1504</v>
      </c>
      <c r="B174" s="367" t="s">
        <v>927</v>
      </c>
      <c r="C174" s="449" t="s">
        <v>1503</v>
      </c>
      <c r="D174" s="450" t="s">
        <v>919</v>
      </c>
      <c r="E174" s="367"/>
      <c r="F174" s="367"/>
      <c r="G174" s="367"/>
      <c r="H174" s="367"/>
      <c r="I174" s="367"/>
      <c r="J174" s="367"/>
      <c r="K174" s="367"/>
      <c r="L174" s="367"/>
      <c r="M174" s="367"/>
      <c r="N174" s="367"/>
      <c r="O174" s="367"/>
      <c r="P174" s="367"/>
      <c r="Q174" s="367"/>
      <c r="R174" s="367"/>
      <c r="S174" s="455" t="s">
        <v>927</v>
      </c>
      <c r="T174" s="455">
        <v>1</v>
      </c>
      <c r="U174" s="455">
        <v>3</v>
      </c>
      <c r="V174" s="455">
        <v>4</v>
      </c>
      <c r="W174" s="455">
        <v>5</v>
      </c>
      <c r="X174" s="451" t="s">
        <v>2114</v>
      </c>
      <c r="Y174" s="367"/>
      <c r="Z174" s="466" t="s">
        <v>2062</v>
      </c>
      <c r="AA174" s="466" t="s">
        <v>2115</v>
      </c>
      <c r="AB174" s="367"/>
      <c r="AC174" s="367"/>
      <c r="AD174" s="465" t="s">
        <v>2116</v>
      </c>
    </row>
    <row r="175" spans="1:30" x14ac:dyDescent="0.25">
      <c r="A175" s="367" t="s">
        <v>1511</v>
      </c>
      <c r="B175" s="367" t="s">
        <v>927</v>
      </c>
      <c r="C175" s="449" t="s">
        <v>1510</v>
      </c>
      <c r="D175" s="450"/>
      <c r="E175" s="367"/>
      <c r="F175" s="367"/>
      <c r="G175" s="367"/>
      <c r="H175" s="367"/>
      <c r="I175" s="367"/>
      <c r="J175" s="367"/>
      <c r="K175" s="367"/>
      <c r="L175" s="367"/>
      <c r="M175" s="367"/>
      <c r="N175" s="367"/>
      <c r="O175" s="367"/>
      <c r="P175" s="367"/>
      <c r="Q175" s="367"/>
      <c r="R175" s="367"/>
      <c r="S175" s="455" t="s">
        <v>927</v>
      </c>
      <c r="T175" s="455"/>
      <c r="U175" s="455"/>
      <c r="V175" s="455"/>
      <c r="W175" s="455"/>
      <c r="X175" s="367"/>
      <c r="Y175" s="367"/>
      <c r="Z175" s="466" t="s">
        <v>2062</v>
      </c>
      <c r="AA175" s="367"/>
      <c r="AB175" s="367"/>
      <c r="AC175" s="367"/>
      <c r="AD175" s="452"/>
    </row>
    <row r="176" spans="1:30" x14ac:dyDescent="0.25">
      <c r="A176" s="367" t="s">
        <v>1538</v>
      </c>
      <c r="B176" s="367" t="s">
        <v>927</v>
      </c>
      <c r="C176" s="449" t="s">
        <v>1537</v>
      </c>
      <c r="D176" s="450" t="s">
        <v>919</v>
      </c>
      <c r="E176" s="367"/>
      <c r="F176" s="367"/>
      <c r="G176" s="367"/>
      <c r="H176" s="367"/>
      <c r="I176" s="367"/>
      <c r="J176" s="367"/>
      <c r="K176" s="367"/>
      <c r="L176" s="367"/>
      <c r="M176" s="367"/>
      <c r="N176" s="367"/>
      <c r="O176" s="367"/>
      <c r="P176" s="367"/>
      <c r="Q176" s="367"/>
      <c r="R176" s="367"/>
      <c r="S176" s="455" t="s">
        <v>927</v>
      </c>
      <c r="T176" s="455">
        <v>0</v>
      </c>
      <c r="U176" s="455">
        <v>0</v>
      </c>
      <c r="V176" s="455">
        <v>1</v>
      </c>
      <c r="W176" s="455">
        <v>5</v>
      </c>
      <c r="X176" s="451" t="s">
        <v>2072</v>
      </c>
      <c r="Y176" s="367"/>
      <c r="Z176" s="367"/>
      <c r="AA176" s="367"/>
      <c r="AB176" s="367"/>
      <c r="AC176" s="367"/>
      <c r="AD176" s="452"/>
    </row>
    <row r="177" spans="1:30" x14ac:dyDescent="0.25">
      <c r="A177" s="367" t="s">
        <v>1545</v>
      </c>
      <c r="B177" s="367" t="s">
        <v>927</v>
      </c>
      <c r="C177" s="449" t="s">
        <v>1544</v>
      </c>
      <c r="D177" s="450" t="s">
        <v>919</v>
      </c>
      <c r="E177" s="367"/>
      <c r="F177" s="367"/>
      <c r="G177" s="367"/>
      <c r="H177" s="367"/>
      <c r="I177" s="367"/>
      <c r="J177" s="367"/>
      <c r="K177" s="367"/>
      <c r="L177" s="367"/>
      <c r="M177" s="367"/>
      <c r="N177" s="367"/>
      <c r="O177" s="367"/>
      <c r="P177" s="367"/>
      <c r="Q177" s="367"/>
      <c r="R177" s="367"/>
      <c r="S177" s="455" t="s">
        <v>927</v>
      </c>
      <c r="T177" s="455"/>
      <c r="U177" s="455"/>
      <c r="V177" s="455"/>
      <c r="W177" s="455"/>
      <c r="X177" s="367"/>
      <c r="Y177" s="367"/>
      <c r="Z177" s="367"/>
      <c r="AA177" s="367"/>
      <c r="AB177" s="367"/>
      <c r="AC177" s="367"/>
      <c r="AD177" s="452"/>
    </row>
    <row r="178" spans="1:30" x14ac:dyDescent="0.25">
      <c r="A178" s="367" t="s">
        <v>1552</v>
      </c>
      <c r="B178" s="367" t="s">
        <v>927</v>
      </c>
      <c r="C178" s="449" t="s">
        <v>1551</v>
      </c>
      <c r="D178" s="450" t="s">
        <v>919</v>
      </c>
      <c r="E178" s="367"/>
      <c r="F178" s="367"/>
      <c r="G178" s="367"/>
      <c r="H178" s="367"/>
      <c r="I178" s="367"/>
      <c r="J178" s="367"/>
      <c r="K178" s="367"/>
      <c r="L178" s="367"/>
      <c r="M178" s="367"/>
      <c r="N178" s="367"/>
      <c r="O178" s="367"/>
      <c r="P178" s="367"/>
      <c r="Q178" s="367"/>
      <c r="R178" s="367"/>
      <c r="S178" s="455" t="s">
        <v>927</v>
      </c>
      <c r="T178" s="455"/>
      <c r="U178" s="455"/>
      <c r="V178" s="455"/>
      <c r="W178" s="455"/>
      <c r="X178" s="367"/>
      <c r="Y178" s="367"/>
      <c r="Z178" s="367"/>
      <c r="AA178" s="367"/>
      <c r="AB178" s="367"/>
      <c r="AC178" s="367"/>
      <c r="AD178" s="452"/>
    </row>
    <row r="179" spans="1:30" x14ac:dyDescent="0.25">
      <c r="A179" s="367" t="s">
        <v>1557</v>
      </c>
      <c r="B179" s="367" t="s">
        <v>927</v>
      </c>
      <c r="C179" s="449" t="s">
        <v>1556</v>
      </c>
      <c r="D179" s="450"/>
      <c r="E179" s="367"/>
      <c r="F179" s="367"/>
      <c r="G179" s="367"/>
      <c r="H179" s="367"/>
      <c r="I179" s="367"/>
      <c r="J179" s="367"/>
      <c r="K179" s="367"/>
      <c r="L179" s="367"/>
      <c r="M179" s="367"/>
      <c r="N179" s="367"/>
      <c r="O179" s="367"/>
      <c r="P179" s="367"/>
      <c r="Q179" s="367"/>
      <c r="R179" s="367"/>
      <c r="S179" s="455" t="s">
        <v>927</v>
      </c>
      <c r="T179" s="455"/>
      <c r="U179" s="455"/>
      <c r="V179" s="455"/>
      <c r="W179" s="455"/>
      <c r="X179" s="367"/>
      <c r="Y179" s="367"/>
      <c r="Z179" s="367"/>
      <c r="AA179" s="367"/>
      <c r="AB179" s="450" t="s">
        <v>2117</v>
      </c>
      <c r="AC179" s="367"/>
      <c r="AD179" s="452"/>
    </row>
    <row r="180" spans="1:30" x14ac:dyDescent="0.25">
      <c r="A180" s="367" t="s">
        <v>1574</v>
      </c>
      <c r="B180" s="367" t="s">
        <v>927</v>
      </c>
      <c r="C180" s="449" t="s">
        <v>1573</v>
      </c>
      <c r="D180" s="450" t="s">
        <v>919</v>
      </c>
      <c r="E180" s="367"/>
      <c r="F180" s="367"/>
      <c r="G180" s="367"/>
      <c r="H180" s="367"/>
      <c r="I180" s="367"/>
      <c r="J180" s="367"/>
      <c r="K180" s="367"/>
      <c r="L180" s="367"/>
      <c r="M180" s="367"/>
      <c r="N180" s="367"/>
      <c r="O180" s="367"/>
      <c r="P180" s="367"/>
      <c r="Q180" s="367"/>
      <c r="R180" s="367"/>
      <c r="S180" s="455" t="s">
        <v>927</v>
      </c>
      <c r="T180" s="455"/>
      <c r="U180" s="455"/>
      <c r="V180" s="455"/>
      <c r="W180" s="455"/>
      <c r="X180" s="367"/>
      <c r="Y180" s="367"/>
      <c r="Z180" s="367"/>
      <c r="AA180" s="367"/>
      <c r="AB180" s="367"/>
      <c r="AC180" s="367"/>
      <c r="AD180" s="452"/>
    </row>
    <row r="181" spans="1:30" x14ac:dyDescent="0.25">
      <c r="A181" s="367" t="s">
        <v>1578</v>
      </c>
      <c r="B181" s="367" t="s">
        <v>927</v>
      </c>
      <c r="C181" s="449" t="s">
        <v>795</v>
      </c>
      <c r="D181" s="450" t="s">
        <v>919</v>
      </c>
      <c r="E181" s="367"/>
      <c r="F181" s="367"/>
      <c r="G181" s="367"/>
      <c r="H181" s="367"/>
      <c r="I181" s="367"/>
      <c r="J181" s="367"/>
      <c r="K181" s="367"/>
      <c r="L181" s="367"/>
      <c r="M181" s="367"/>
      <c r="N181" s="367"/>
      <c r="O181" s="367"/>
      <c r="P181" s="367"/>
      <c r="Q181" s="367"/>
      <c r="R181" s="367"/>
      <c r="S181" s="455" t="s">
        <v>927</v>
      </c>
      <c r="T181" s="455"/>
      <c r="U181" s="455"/>
      <c r="V181" s="455"/>
      <c r="W181" s="455"/>
      <c r="X181" s="367"/>
      <c r="Y181" s="367"/>
      <c r="Z181" s="367"/>
      <c r="AA181" s="367"/>
      <c r="AB181" s="367"/>
      <c r="AC181" s="367"/>
      <c r="AD181" s="452"/>
    </row>
    <row r="182" spans="1:30" x14ac:dyDescent="0.25">
      <c r="A182" s="367" t="s">
        <v>1593</v>
      </c>
      <c r="B182" s="367" t="s">
        <v>927</v>
      </c>
      <c r="C182" s="449" t="s">
        <v>1592</v>
      </c>
      <c r="D182" s="450" t="s">
        <v>919</v>
      </c>
      <c r="E182" s="367"/>
      <c r="F182" s="367"/>
      <c r="G182" s="367"/>
      <c r="H182" s="367"/>
      <c r="I182" s="367"/>
      <c r="J182" s="367"/>
      <c r="K182" s="367"/>
      <c r="L182" s="367"/>
      <c r="M182" s="367"/>
      <c r="N182" s="367"/>
      <c r="O182" s="367"/>
      <c r="P182" s="367"/>
      <c r="Q182" s="367"/>
      <c r="R182" s="367"/>
      <c r="S182" s="455" t="s">
        <v>927</v>
      </c>
      <c r="T182" s="455">
        <v>0</v>
      </c>
      <c r="U182" s="455">
        <v>0</v>
      </c>
      <c r="V182" s="455">
        <v>1</v>
      </c>
      <c r="W182" s="455">
        <v>6</v>
      </c>
      <c r="X182" s="451" t="s">
        <v>2090</v>
      </c>
      <c r="Y182" s="367"/>
      <c r="Z182" s="367"/>
      <c r="AA182" s="367"/>
      <c r="AB182" s="367"/>
      <c r="AC182" s="367"/>
      <c r="AD182" s="452"/>
    </row>
    <row r="183" spans="1:30" x14ac:dyDescent="0.25">
      <c r="A183" s="367" t="s">
        <v>1598</v>
      </c>
      <c r="B183" s="367" t="s">
        <v>927</v>
      </c>
      <c r="C183" s="449" t="s">
        <v>1597</v>
      </c>
      <c r="D183" s="450" t="s">
        <v>919</v>
      </c>
      <c r="E183" s="367"/>
      <c r="F183" s="367"/>
      <c r="G183" s="367"/>
      <c r="H183" s="367"/>
      <c r="I183" s="367"/>
      <c r="J183" s="367"/>
      <c r="K183" s="367"/>
      <c r="L183" s="367"/>
      <c r="M183" s="367"/>
      <c r="N183" s="367"/>
      <c r="O183" s="367"/>
      <c r="P183" s="367"/>
      <c r="Q183" s="367"/>
      <c r="R183" s="367"/>
      <c r="S183" s="455" t="s">
        <v>927</v>
      </c>
      <c r="T183" s="455"/>
      <c r="U183" s="455"/>
      <c r="V183" s="455"/>
      <c r="W183" s="455"/>
      <c r="X183" s="367"/>
      <c r="Y183" s="367"/>
      <c r="Z183" s="367"/>
      <c r="AA183" s="367"/>
      <c r="AB183" s="367"/>
      <c r="AC183" s="367"/>
      <c r="AD183" s="452"/>
    </row>
    <row r="184" spans="1:30" x14ac:dyDescent="0.25">
      <c r="A184" s="367" t="s">
        <v>1603</v>
      </c>
      <c r="B184" s="367" t="s">
        <v>927</v>
      </c>
      <c r="C184" s="449" t="s">
        <v>1602</v>
      </c>
      <c r="D184" s="450" t="s">
        <v>919</v>
      </c>
      <c r="E184" s="367"/>
      <c r="F184" s="367"/>
      <c r="G184" s="367"/>
      <c r="H184" s="367"/>
      <c r="I184" s="367"/>
      <c r="J184" s="367"/>
      <c r="K184" s="367"/>
      <c r="L184" s="367"/>
      <c r="M184" s="367"/>
      <c r="N184" s="367"/>
      <c r="O184" s="367"/>
      <c r="P184" s="367"/>
      <c r="Q184" s="367"/>
      <c r="R184" s="367"/>
      <c r="S184" s="455" t="s">
        <v>927</v>
      </c>
      <c r="T184" s="455"/>
      <c r="U184" s="455"/>
      <c r="V184" s="455"/>
      <c r="W184" s="455"/>
      <c r="X184" s="367"/>
      <c r="Y184" s="367"/>
      <c r="Z184" s="367"/>
      <c r="AA184" s="367"/>
      <c r="AB184" s="367"/>
      <c r="AC184" s="367"/>
      <c r="AD184" s="452"/>
    </row>
    <row r="185" spans="1:30" x14ac:dyDescent="0.25">
      <c r="A185" s="367" t="s">
        <v>1622</v>
      </c>
      <c r="B185" s="367" t="s">
        <v>927</v>
      </c>
      <c r="C185" s="449" t="s">
        <v>859</v>
      </c>
      <c r="D185" s="450" t="s">
        <v>919</v>
      </c>
      <c r="E185" s="367"/>
      <c r="F185" s="367"/>
      <c r="G185" s="367"/>
      <c r="H185" s="367"/>
      <c r="I185" s="367"/>
      <c r="J185" s="367"/>
      <c r="K185" s="367"/>
      <c r="L185" s="367"/>
      <c r="M185" s="367"/>
      <c r="N185" s="367"/>
      <c r="O185" s="367"/>
      <c r="P185" s="367"/>
      <c r="Q185" s="367"/>
      <c r="R185" s="367"/>
      <c r="S185" s="455" t="s">
        <v>927</v>
      </c>
      <c r="T185" s="455"/>
      <c r="U185" s="455"/>
      <c r="V185" s="455"/>
      <c r="W185" s="455"/>
      <c r="X185" s="367"/>
      <c r="Y185" s="367"/>
      <c r="Z185" s="367"/>
      <c r="AA185" s="367"/>
      <c r="AB185" s="367"/>
      <c r="AC185" s="367"/>
      <c r="AD185" s="452"/>
    </row>
    <row r="186" spans="1:30" x14ac:dyDescent="0.25">
      <c r="A186" s="367" t="s">
        <v>1632</v>
      </c>
      <c r="B186" s="367" t="s">
        <v>927</v>
      </c>
      <c r="C186" s="449" t="s">
        <v>1631</v>
      </c>
      <c r="D186" s="450" t="s">
        <v>919</v>
      </c>
      <c r="E186" s="367"/>
      <c r="F186" s="367"/>
      <c r="G186" s="367"/>
      <c r="H186" s="367"/>
      <c r="I186" s="367"/>
      <c r="J186" s="367"/>
      <c r="K186" s="367"/>
      <c r="L186" s="367"/>
      <c r="M186" s="367"/>
      <c r="N186" s="367"/>
      <c r="O186" s="367"/>
      <c r="P186" s="367"/>
      <c r="Q186" s="367"/>
      <c r="R186" s="367"/>
      <c r="S186" s="455" t="s">
        <v>927</v>
      </c>
      <c r="T186" s="455">
        <v>0</v>
      </c>
      <c r="U186" s="455">
        <v>0</v>
      </c>
      <c r="V186" s="455">
        <v>1</v>
      </c>
      <c r="W186" s="455">
        <v>6</v>
      </c>
      <c r="X186" s="451" t="s">
        <v>2090</v>
      </c>
      <c r="Y186" s="367"/>
      <c r="Z186" s="367"/>
      <c r="AA186" s="367"/>
      <c r="AB186" s="367"/>
      <c r="AC186" s="367"/>
      <c r="AD186" s="452"/>
    </row>
    <row r="187" spans="1:30" x14ac:dyDescent="0.25">
      <c r="A187" s="367" t="s">
        <v>1637</v>
      </c>
      <c r="B187" s="367" t="s">
        <v>927</v>
      </c>
      <c r="C187" s="449" t="s">
        <v>1636</v>
      </c>
      <c r="D187" s="450" t="s">
        <v>919</v>
      </c>
      <c r="E187" s="367"/>
      <c r="F187" s="367"/>
      <c r="G187" s="367"/>
      <c r="H187" s="367"/>
      <c r="I187" s="367"/>
      <c r="J187" s="367"/>
      <c r="K187" s="367"/>
      <c r="L187" s="367"/>
      <c r="M187" s="367"/>
      <c r="N187" s="367"/>
      <c r="O187" s="367"/>
      <c r="P187" s="367"/>
      <c r="Q187" s="367"/>
      <c r="R187" s="367"/>
      <c r="S187" s="455" t="s">
        <v>927</v>
      </c>
      <c r="T187" s="455"/>
      <c r="U187" s="455"/>
      <c r="V187" s="455"/>
      <c r="W187" s="455"/>
      <c r="X187" s="367"/>
      <c r="Y187" s="367"/>
      <c r="Z187" s="367"/>
      <c r="AA187" s="367"/>
      <c r="AB187" s="466" t="s">
        <v>2118</v>
      </c>
      <c r="AC187" s="367"/>
      <c r="AD187" s="452"/>
    </row>
    <row r="188" spans="1:30" x14ac:dyDescent="0.25">
      <c r="A188" s="367" t="s">
        <v>1642</v>
      </c>
      <c r="B188" s="367" t="s">
        <v>927</v>
      </c>
      <c r="C188" s="449" t="s">
        <v>1641</v>
      </c>
      <c r="D188" s="450" t="s">
        <v>919</v>
      </c>
      <c r="E188" s="367"/>
      <c r="F188" s="367"/>
      <c r="G188" s="367"/>
      <c r="H188" s="367"/>
      <c r="I188" s="367"/>
      <c r="J188" s="367"/>
      <c r="K188" s="367"/>
      <c r="L188" s="367"/>
      <c r="M188" s="367"/>
      <c r="N188" s="367"/>
      <c r="O188" s="367"/>
      <c r="P188" s="367"/>
      <c r="Q188" s="367"/>
      <c r="R188" s="367"/>
      <c r="S188" s="455" t="s">
        <v>927</v>
      </c>
      <c r="T188" s="455"/>
      <c r="U188" s="455"/>
      <c r="V188" s="455"/>
      <c r="W188" s="455"/>
      <c r="X188" s="367"/>
      <c r="Y188" s="367"/>
      <c r="Z188" s="367"/>
      <c r="AA188" s="367"/>
      <c r="AB188" s="367"/>
      <c r="AC188" s="367"/>
      <c r="AD188" s="452"/>
    </row>
    <row r="189" spans="1:30" x14ac:dyDescent="0.25">
      <c r="A189" s="367" t="s">
        <v>1656</v>
      </c>
      <c r="B189" s="367" t="s">
        <v>927</v>
      </c>
      <c r="C189" s="449" t="s">
        <v>1655</v>
      </c>
      <c r="D189" s="450" t="s">
        <v>919</v>
      </c>
      <c r="E189" s="367"/>
      <c r="F189" s="367"/>
      <c r="G189" s="367"/>
      <c r="H189" s="367"/>
      <c r="I189" s="367"/>
      <c r="J189" s="367"/>
      <c r="K189" s="367"/>
      <c r="L189" s="367"/>
      <c r="M189" s="367"/>
      <c r="N189" s="367"/>
      <c r="O189" s="367"/>
      <c r="P189" s="367"/>
      <c r="Q189" s="367"/>
      <c r="R189" s="367"/>
      <c r="S189" s="455" t="s">
        <v>927</v>
      </c>
      <c r="T189" s="455"/>
      <c r="U189" s="455"/>
      <c r="V189" s="455"/>
      <c r="W189" s="455"/>
      <c r="X189" s="367"/>
      <c r="Y189" s="367"/>
      <c r="Z189" s="367"/>
      <c r="AA189" s="367"/>
      <c r="AB189" s="367"/>
      <c r="AC189" s="367"/>
      <c r="AD189" s="452"/>
    </row>
    <row r="190" spans="1:30" x14ac:dyDescent="0.25">
      <c r="A190" s="367" t="s">
        <v>1682</v>
      </c>
      <c r="B190" s="367" t="s">
        <v>927</v>
      </c>
      <c r="C190" s="449" t="s">
        <v>1681</v>
      </c>
      <c r="D190" s="450" t="s">
        <v>919</v>
      </c>
      <c r="E190" s="367"/>
      <c r="F190" s="367"/>
      <c r="G190" s="367"/>
      <c r="H190" s="367"/>
      <c r="I190" s="367"/>
      <c r="J190" s="367"/>
      <c r="K190" s="367"/>
      <c r="L190" s="367"/>
      <c r="M190" s="367"/>
      <c r="N190" s="367"/>
      <c r="O190" s="367"/>
      <c r="P190" s="367"/>
      <c r="Q190" s="367"/>
      <c r="R190" s="367"/>
      <c r="S190" s="455" t="s">
        <v>927</v>
      </c>
      <c r="T190" s="455"/>
      <c r="U190" s="455"/>
      <c r="V190" s="455"/>
      <c r="W190" s="455"/>
      <c r="X190" s="367"/>
      <c r="Y190" s="367"/>
      <c r="Z190" s="367"/>
      <c r="AA190" s="367"/>
      <c r="AB190" s="367"/>
      <c r="AC190" s="367"/>
      <c r="AD190" s="452"/>
    </row>
    <row r="191" spans="1:30" x14ac:dyDescent="0.25">
      <c r="A191" s="367" t="s">
        <v>1694</v>
      </c>
      <c r="B191" s="367" t="s">
        <v>927</v>
      </c>
      <c r="C191" s="449" t="s">
        <v>848</v>
      </c>
      <c r="D191" s="450" t="s">
        <v>919</v>
      </c>
      <c r="E191" s="367"/>
      <c r="F191" s="367"/>
      <c r="G191" s="367"/>
      <c r="H191" s="367"/>
      <c r="I191" s="367"/>
      <c r="J191" s="367"/>
      <c r="K191" s="367"/>
      <c r="L191" s="367"/>
      <c r="M191" s="367"/>
      <c r="N191" s="367"/>
      <c r="O191" s="367"/>
      <c r="P191" s="367"/>
      <c r="Q191" s="367"/>
      <c r="R191" s="367"/>
      <c r="S191" s="455" t="s">
        <v>927</v>
      </c>
      <c r="T191" s="455"/>
      <c r="U191" s="455"/>
      <c r="V191" s="455"/>
      <c r="W191" s="455"/>
      <c r="X191" s="367"/>
      <c r="Y191" s="367"/>
      <c r="Z191" s="367"/>
      <c r="AA191" s="367"/>
      <c r="AB191" s="367"/>
      <c r="AC191" s="367"/>
      <c r="AD191" s="452"/>
    </row>
    <row r="192" spans="1:30" x14ac:dyDescent="0.25">
      <c r="A192" s="367" t="s">
        <v>1702</v>
      </c>
      <c r="B192" s="367" t="s">
        <v>927</v>
      </c>
      <c r="C192" s="449" t="s">
        <v>870</v>
      </c>
      <c r="D192" s="450" t="s">
        <v>919</v>
      </c>
      <c r="E192" s="367"/>
      <c r="F192" s="367"/>
      <c r="G192" s="367"/>
      <c r="H192" s="367"/>
      <c r="I192" s="367"/>
      <c r="J192" s="367"/>
      <c r="K192" s="367"/>
      <c r="L192" s="367"/>
      <c r="M192" s="367"/>
      <c r="N192" s="367"/>
      <c r="O192" s="367"/>
      <c r="P192" s="367"/>
      <c r="Q192" s="367"/>
      <c r="R192" s="367"/>
      <c r="S192" s="455" t="s">
        <v>927</v>
      </c>
      <c r="T192" s="455"/>
      <c r="U192" s="455"/>
      <c r="V192" s="455"/>
      <c r="W192" s="455"/>
      <c r="X192" s="367"/>
      <c r="Y192" s="367"/>
      <c r="Z192" s="367"/>
      <c r="AA192" s="367"/>
      <c r="AB192" s="367"/>
      <c r="AC192" s="367"/>
      <c r="AD192" s="452"/>
    </row>
    <row r="193" spans="1:30" x14ac:dyDescent="0.25">
      <c r="A193" s="367" t="s">
        <v>1716</v>
      </c>
      <c r="B193" s="367" t="s">
        <v>927</v>
      </c>
      <c r="C193" s="449" t="s">
        <v>1715</v>
      </c>
      <c r="D193" s="450" t="s">
        <v>919</v>
      </c>
      <c r="E193" s="367"/>
      <c r="F193" s="367"/>
      <c r="G193" s="367"/>
      <c r="H193" s="367"/>
      <c r="I193" s="367"/>
      <c r="J193" s="367"/>
      <c r="K193" s="367"/>
      <c r="L193" s="367"/>
      <c r="M193" s="367"/>
      <c r="N193" s="367"/>
      <c r="O193" s="367"/>
      <c r="P193" s="367"/>
      <c r="Q193" s="367"/>
      <c r="R193" s="367"/>
      <c r="S193" s="455" t="s">
        <v>927</v>
      </c>
      <c r="T193" s="455"/>
      <c r="U193" s="455"/>
      <c r="V193" s="455"/>
      <c r="W193" s="455"/>
      <c r="X193" s="367"/>
      <c r="Y193" s="367"/>
      <c r="Z193" s="367"/>
      <c r="AA193" s="367"/>
      <c r="AB193" s="466" t="s">
        <v>2119</v>
      </c>
      <c r="AC193" s="367"/>
      <c r="AD193" s="452"/>
    </row>
    <row r="194" spans="1:30" x14ac:dyDescent="0.25">
      <c r="A194" s="367" t="s">
        <v>1721</v>
      </c>
      <c r="B194" s="367" t="s">
        <v>927</v>
      </c>
      <c r="C194" s="449" t="s">
        <v>1720</v>
      </c>
      <c r="D194" s="450" t="s">
        <v>919</v>
      </c>
      <c r="E194" s="367"/>
      <c r="F194" s="367"/>
      <c r="G194" s="367"/>
      <c r="H194" s="367"/>
      <c r="I194" s="367"/>
      <c r="J194" s="367"/>
      <c r="K194" s="367"/>
      <c r="L194" s="367"/>
      <c r="M194" s="367"/>
      <c r="N194" s="367"/>
      <c r="O194" s="367"/>
      <c r="P194" s="367"/>
      <c r="Q194" s="367"/>
      <c r="R194" s="367"/>
      <c r="S194" s="455" t="s">
        <v>927</v>
      </c>
      <c r="T194" s="455">
        <v>0</v>
      </c>
      <c r="U194" s="455">
        <v>0</v>
      </c>
      <c r="V194" s="455">
        <v>1</v>
      </c>
      <c r="W194" s="455">
        <v>6</v>
      </c>
      <c r="X194" s="367" t="s">
        <v>2090</v>
      </c>
      <c r="Y194" s="367"/>
      <c r="Z194" s="367"/>
      <c r="AA194" s="367"/>
      <c r="AB194" s="367"/>
      <c r="AC194" s="367"/>
      <c r="AD194" s="452"/>
    </row>
    <row r="195" spans="1:30" x14ac:dyDescent="0.25">
      <c r="A195" s="367" t="s">
        <v>1726</v>
      </c>
      <c r="B195" s="367" t="s">
        <v>927</v>
      </c>
      <c r="C195" s="449" t="s">
        <v>1725</v>
      </c>
      <c r="D195" s="450" t="s">
        <v>919</v>
      </c>
      <c r="E195" s="367"/>
      <c r="F195" s="367"/>
      <c r="G195" s="367"/>
      <c r="H195" s="367"/>
      <c r="I195" s="367"/>
      <c r="J195" s="367"/>
      <c r="K195" s="367"/>
      <c r="L195" s="367"/>
      <c r="M195" s="367"/>
      <c r="N195" s="367"/>
      <c r="O195" s="367"/>
      <c r="P195" s="367"/>
      <c r="Q195" s="367"/>
      <c r="R195" s="367"/>
      <c r="S195" s="455" t="s">
        <v>927</v>
      </c>
      <c r="T195" s="455"/>
      <c r="U195" s="455"/>
      <c r="V195" s="455"/>
      <c r="W195" s="455"/>
      <c r="X195" s="367"/>
      <c r="Y195" s="367"/>
      <c r="Z195" s="367"/>
      <c r="AA195" s="367"/>
      <c r="AB195" s="367"/>
      <c r="AC195" s="367"/>
      <c r="AD195" s="452"/>
    </row>
    <row r="196" spans="1:30" x14ac:dyDescent="0.25">
      <c r="A196" s="367" t="s">
        <v>1730</v>
      </c>
      <c r="B196" s="367" t="s">
        <v>927</v>
      </c>
      <c r="C196" s="449" t="s">
        <v>630</v>
      </c>
      <c r="D196" s="450" t="s">
        <v>919</v>
      </c>
      <c r="E196" s="367"/>
      <c r="F196" s="367"/>
      <c r="G196" s="367"/>
      <c r="H196" s="367"/>
      <c r="I196" s="367"/>
      <c r="J196" s="367"/>
      <c r="K196" s="367"/>
      <c r="L196" s="367"/>
      <c r="M196" s="367"/>
      <c r="N196" s="367"/>
      <c r="O196" s="367"/>
      <c r="P196" s="367"/>
      <c r="Q196" s="367"/>
      <c r="R196" s="367"/>
      <c r="S196" s="455" t="s">
        <v>927</v>
      </c>
      <c r="T196" s="455">
        <v>0</v>
      </c>
      <c r="U196" s="455">
        <v>0</v>
      </c>
      <c r="V196" s="455">
        <v>1</v>
      </c>
      <c r="W196" s="455">
        <v>8</v>
      </c>
      <c r="X196" s="451" t="s">
        <v>2120</v>
      </c>
      <c r="Y196" s="367"/>
      <c r="Z196" s="466" t="s">
        <v>2062</v>
      </c>
      <c r="AA196" s="367"/>
      <c r="AB196" s="367"/>
      <c r="AC196" s="367"/>
      <c r="AD196" s="452"/>
    </row>
    <row r="197" spans="1:30" x14ac:dyDescent="0.25">
      <c r="A197" s="367" t="s">
        <v>1743</v>
      </c>
      <c r="B197" s="367" t="s">
        <v>927</v>
      </c>
      <c r="C197" s="449" t="s">
        <v>1742</v>
      </c>
      <c r="D197" s="450"/>
      <c r="E197" s="367"/>
      <c r="F197" s="367"/>
      <c r="G197" s="367"/>
      <c r="H197" s="367"/>
      <c r="I197" s="367"/>
      <c r="J197" s="367"/>
      <c r="K197" s="367"/>
      <c r="L197" s="367"/>
      <c r="M197" s="367"/>
      <c r="N197" s="367"/>
      <c r="O197" s="367"/>
      <c r="P197" s="367"/>
      <c r="Q197" s="367"/>
      <c r="R197" s="367"/>
      <c r="S197" s="455" t="s">
        <v>927</v>
      </c>
      <c r="T197" s="455"/>
      <c r="U197" s="455"/>
      <c r="V197" s="455"/>
      <c r="W197" s="455"/>
      <c r="X197" s="367"/>
      <c r="Y197" s="367"/>
      <c r="Z197" s="367"/>
      <c r="AA197" s="367"/>
      <c r="AB197" s="367"/>
      <c r="AC197" s="367"/>
      <c r="AD197" s="452"/>
    </row>
    <row r="198" spans="1:30" x14ac:dyDescent="0.25">
      <c r="A198" s="367" t="s">
        <v>1755</v>
      </c>
      <c r="B198" s="367" t="s">
        <v>927</v>
      </c>
      <c r="C198" s="449" t="s">
        <v>614</v>
      </c>
      <c r="D198" s="450" t="s">
        <v>919</v>
      </c>
      <c r="E198" s="367"/>
      <c r="F198" s="367"/>
      <c r="G198" s="367"/>
      <c r="H198" s="367"/>
      <c r="I198" s="367"/>
      <c r="J198" s="367"/>
      <c r="K198" s="367"/>
      <c r="L198" s="367"/>
      <c r="M198" s="367"/>
      <c r="N198" s="367"/>
      <c r="O198" s="367"/>
      <c r="P198" s="367"/>
      <c r="Q198" s="367"/>
      <c r="R198" s="367"/>
      <c r="S198" s="455" t="s">
        <v>927</v>
      </c>
      <c r="T198" s="455">
        <v>0</v>
      </c>
      <c r="U198" s="455">
        <v>0</v>
      </c>
      <c r="V198" s="455">
        <v>1</v>
      </c>
      <c r="W198" s="455">
        <v>9</v>
      </c>
      <c r="X198" s="451" t="s">
        <v>2075</v>
      </c>
      <c r="Y198" s="367"/>
      <c r="Z198" s="466" t="s">
        <v>2062</v>
      </c>
      <c r="AA198" s="367"/>
      <c r="AB198" s="367"/>
      <c r="AC198" s="367"/>
      <c r="AD198" s="452"/>
    </row>
    <row r="199" spans="1:30" x14ac:dyDescent="0.25">
      <c r="A199" s="367" t="s">
        <v>1760</v>
      </c>
      <c r="B199" s="367" t="s">
        <v>927</v>
      </c>
      <c r="C199" s="449" t="s">
        <v>1759</v>
      </c>
      <c r="D199" s="450" t="s">
        <v>919</v>
      </c>
      <c r="E199" s="367"/>
      <c r="F199" s="367"/>
      <c r="G199" s="367"/>
      <c r="H199" s="367"/>
      <c r="I199" s="367"/>
      <c r="J199" s="367"/>
      <c r="K199" s="367"/>
      <c r="L199" s="367"/>
      <c r="M199" s="367"/>
      <c r="N199" s="367"/>
      <c r="O199" s="367"/>
      <c r="P199" s="367"/>
      <c r="Q199" s="367"/>
      <c r="R199" s="367"/>
      <c r="S199" s="455" t="s">
        <v>927</v>
      </c>
      <c r="T199" s="455"/>
      <c r="U199" s="455"/>
      <c r="V199" s="455"/>
      <c r="W199" s="455"/>
      <c r="X199" s="367"/>
      <c r="Y199" s="367"/>
      <c r="Z199" s="367"/>
      <c r="AA199" s="367"/>
      <c r="AB199" s="367"/>
      <c r="AC199" s="367"/>
      <c r="AD199" s="452"/>
    </row>
    <row r="200" spans="1:30" x14ac:dyDescent="0.25">
      <c r="A200" s="367" t="s">
        <v>1765</v>
      </c>
      <c r="B200" s="367" t="s">
        <v>927</v>
      </c>
      <c r="C200" s="449" t="s">
        <v>1764</v>
      </c>
      <c r="D200" s="450" t="s">
        <v>919</v>
      </c>
      <c r="E200" s="367"/>
      <c r="F200" s="367"/>
      <c r="G200" s="367"/>
      <c r="H200" s="367"/>
      <c r="I200" s="367"/>
      <c r="J200" s="367"/>
      <c r="K200" s="367"/>
      <c r="L200" s="367"/>
      <c r="M200" s="367"/>
      <c r="N200" s="367"/>
      <c r="O200" s="367"/>
      <c r="P200" s="367"/>
      <c r="Q200" s="367"/>
      <c r="R200" s="367"/>
      <c r="S200" s="455" t="s">
        <v>927</v>
      </c>
      <c r="T200" s="455"/>
      <c r="U200" s="455"/>
      <c r="V200" s="455"/>
      <c r="W200" s="455"/>
      <c r="X200" s="367"/>
      <c r="Y200" s="367"/>
      <c r="Z200" s="367"/>
      <c r="AA200" s="367"/>
      <c r="AB200" s="367"/>
      <c r="AC200" s="367"/>
      <c r="AD200" s="452"/>
    </row>
    <row r="201" spans="1:30" x14ac:dyDescent="0.25">
      <c r="A201" s="367" t="s">
        <v>1774</v>
      </c>
      <c r="B201" s="367" t="s">
        <v>927</v>
      </c>
      <c r="C201" s="449" t="s">
        <v>1773</v>
      </c>
      <c r="D201" s="450" t="s">
        <v>919</v>
      </c>
      <c r="E201" s="367"/>
      <c r="F201" s="367"/>
      <c r="G201" s="367"/>
      <c r="H201" s="367"/>
      <c r="I201" s="367"/>
      <c r="J201" s="367"/>
      <c r="K201" s="367"/>
      <c r="L201" s="367"/>
      <c r="M201" s="367"/>
      <c r="N201" s="367"/>
      <c r="O201" s="367"/>
      <c r="P201" s="367"/>
      <c r="Q201" s="367"/>
      <c r="R201" s="367"/>
      <c r="S201" s="455" t="s">
        <v>927</v>
      </c>
      <c r="T201" s="455"/>
      <c r="U201" s="455"/>
      <c r="V201" s="455"/>
      <c r="W201" s="455"/>
      <c r="X201" s="367"/>
      <c r="Y201" s="367"/>
      <c r="Z201" s="367"/>
      <c r="AA201" s="367"/>
      <c r="AB201" s="367"/>
      <c r="AC201" s="367"/>
      <c r="AD201" s="452"/>
    </row>
    <row r="202" spans="1:30" x14ac:dyDescent="0.25">
      <c r="A202" s="367" t="s">
        <v>1784</v>
      </c>
      <c r="B202" s="367" t="s">
        <v>927</v>
      </c>
      <c r="C202" s="449" t="s">
        <v>1783</v>
      </c>
      <c r="D202" s="450" t="s">
        <v>919</v>
      </c>
      <c r="E202" s="367"/>
      <c r="F202" s="367"/>
      <c r="G202" s="367"/>
      <c r="H202" s="367"/>
      <c r="I202" s="367"/>
      <c r="J202" s="367"/>
      <c r="K202" s="367"/>
      <c r="L202" s="367"/>
      <c r="M202" s="367"/>
      <c r="N202" s="367"/>
      <c r="O202" s="367"/>
      <c r="P202" s="367"/>
      <c r="Q202" s="367"/>
      <c r="R202" s="367"/>
      <c r="S202" s="455" t="s">
        <v>927</v>
      </c>
      <c r="T202" s="455"/>
      <c r="U202" s="455"/>
      <c r="V202" s="455"/>
      <c r="W202" s="455"/>
      <c r="X202" s="367"/>
      <c r="Y202" s="367"/>
      <c r="Z202" s="367"/>
      <c r="AA202" s="367"/>
      <c r="AB202" s="367"/>
      <c r="AC202" s="367"/>
      <c r="AD202" s="452"/>
    </row>
    <row r="203" spans="1:30" x14ac:dyDescent="0.25">
      <c r="A203" s="367" t="s">
        <v>1794</v>
      </c>
      <c r="B203" s="367" t="s">
        <v>927</v>
      </c>
      <c r="C203" s="449" t="s">
        <v>1793</v>
      </c>
      <c r="D203" s="450" t="s">
        <v>919</v>
      </c>
      <c r="E203" s="367"/>
      <c r="F203" s="367"/>
      <c r="G203" s="367"/>
      <c r="H203" s="367"/>
      <c r="I203" s="367"/>
      <c r="J203" s="367"/>
      <c r="K203" s="367"/>
      <c r="L203" s="367"/>
      <c r="M203" s="367"/>
      <c r="N203" s="367"/>
      <c r="O203" s="367"/>
      <c r="P203" s="367"/>
      <c r="Q203" s="367"/>
      <c r="R203" s="367"/>
      <c r="S203" s="455" t="s">
        <v>927</v>
      </c>
      <c r="T203" s="455"/>
      <c r="U203" s="455"/>
      <c r="V203" s="455"/>
      <c r="W203" s="455"/>
      <c r="X203" s="367"/>
      <c r="Y203" s="367"/>
      <c r="Z203" s="367"/>
      <c r="AA203" s="367"/>
      <c r="AB203" s="367"/>
      <c r="AC203" s="367"/>
      <c r="AD203" s="452"/>
    </row>
    <row r="204" spans="1:30" x14ac:dyDescent="0.25">
      <c r="A204" s="367" t="s">
        <v>1803</v>
      </c>
      <c r="B204" s="367" t="s">
        <v>927</v>
      </c>
      <c r="C204" s="449" t="s">
        <v>665</v>
      </c>
      <c r="D204" s="450" t="s">
        <v>919</v>
      </c>
      <c r="E204" s="367"/>
      <c r="F204" s="367"/>
      <c r="G204" s="367"/>
      <c r="H204" s="367"/>
      <c r="I204" s="367"/>
      <c r="J204" s="367"/>
      <c r="K204" s="367"/>
      <c r="L204" s="367"/>
      <c r="M204" s="367"/>
      <c r="N204" s="367"/>
      <c r="O204" s="367"/>
      <c r="P204" s="367"/>
      <c r="Q204" s="367"/>
      <c r="R204" s="367"/>
      <c r="S204" s="455" t="s">
        <v>927</v>
      </c>
      <c r="T204" s="455">
        <v>1</v>
      </c>
      <c r="U204" s="455">
        <v>3</v>
      </c>
      <c r="V204" s="455">
        <v>4</v>
      </c>
      <c r="W204" s="455">
        <v>3</v>
      </c>
      <c r="X204" s="451" t="s">
        <v>2110</v>
      </c>
      <c r="Y204" s="367"/>
      <c r="Z204" s="466" t="s">
        <v>2062</v>
      </c>
      <c r="AA204" s="466" t="s">
        <v>2121</v>
      </c>
      <c r="AB204" s="367"/>
      <c r="AC204" s="367"/>
      <c r="AD204" s="458" t="s">
        <v>2122</v>
      </c>
    </row>
    <row r="205" spans="1:30" x14ac:dyDescent="0.25">
      <c r="A205" s="367" t="s">
        <v>1808</v>
      </c>
      <c r="B205" s="367" t="s">
        <v>927</v>
      </c>
      <c r="C205" s="449" t="s">
        <v>1807</v>
      </c>
      <c r="D205" s="450" t="s">
        <v>919</v>
      </c>
      <c r="E205" s="367"/>
      <c r="F205" s="367"/>
      <c r="G205" s="367"/>
      <c r="H205" s="367"/>
      <c r="I205" s="367"/>
      <c r="J205" s="367"/>
      <c r="K205" s="367"/>
      <c r="L205" s="367"/>
      <c r="M205" s="367"/>
      <c r="N205" s="367"/>
      <c r="O205" s="367"/>
      <c r="P205" s="367"/>
      <c r="Q205" s="367"/>
      <c r="R205" s="367"/>
      <c r="S205" s="455" t="s">
        <v>927</v>
      </c>
      <c r="T205" s="455"/>
      <c r="U205" s="455"/>
      <c r="V205" s="455"/>
      <c r="W205" s="455"/>
      <c r="X205" s="367"/>
      <c r="Y205" s="367"/>
      <c r="Z205" s="367"/>
      <c r="AA205" s="367"/>
      <c r="AB205" s="367"/>
      <c r="AC205" s="367"/>
      <c r="AD205" s="452"/>
    </row>
    <row r="206" spans="1:30" x14ac:dyDescent="0.25">
      <c r="A206" s="367" t="s">
        <v>1813</v>
      </c>
      <c r="B206" s="367" t="s">
        <v>927</v>
      </c>
      <c r="C206" s="449" t="s">
        <v>1812</v>
      </c>
      <c r="D206" s="450" t="s">
        <v>919</v>
      </c>
      <c r="E206" s="367"/>
      <c r="F206" s="367"/>
      <c r="G206" s="367"/>
      <c r="H206" s="367"/>
      <c r="I206" s="367"/>
      <c r="J206" s="367"/>
      <c r="K206" s="367"/>
      <c r="L206" s="367"/>
      <c r="M206" s="367"/>
      <c r="N206" s="367"/>
      <c r="O206" s="367"/>
      <c r="P206" s="367"/>
      <c r="Q206" s="367"/>
      <c r="R206" s="367"/>
      <c r="S206" s="455" t="s">
        <v>927</v>
      </c>
      <c r="T206" s="455"/>
      <c r="U206" s="455"/>
      <c r="V206" s="455"/>
      <c r="W206" s="455"/>
      <c r="X206" s="367"/>
      <c r="Y206" s="367"/>
      <c r="Z206" s="367"/>
      <c r="AA206" s="367"/>
      <c r="AB206" s="367"/>
      <c r="AC206" s="367"/>
      <c r="AD206" s="452"/>
    </row>
    <row r="207" spans="1:30" x14ac:dyDescent="0.25">
      <c r="A207" s="367" t="s">
        <v>1822</v>
      </c>
      <c r="B207" s="367" t="s">
        <v>927</v>
      </c>
      <c r="C207" s="449" t="s">
        <v>1821</v>
      </c>
      <c r="D207" s="450" t="s">
        <v>919</v>
      </c>
      <c r="E207" s="367"/>
      <c r="F207" s="367"/>
      <c r="G207" s="367"/>
      <c r="H207" s="367"/>
      <c r="I207" s="367"/>
      <c r="J207" s="367"/>
      <c r="K207" s="367"/>
      <c r="L207" s="367"/>
      <c r="M207" s="367"/>
      <c r="N207" s="367"/>
      <c r="O207" s="367"/>
      <c r="P207" s="367"/>
      <c r="Q207" s="367"/>
      <c r="R207" s="367"/>
      <c r="S207" s="455" t="s">
        <v>927</v>
      </c>
      <c r="T207" s="455"/>
      <c r="U207" s="455"/>
      <c r="V207" s="455"/>
      <c r="W207" s="455"/>
      <c r="X207" s="367"/>
      <c r="Y207" s="367"/>
      <c r="Z207" s="367"/>
      <c r="AA207" s="367"/>
      <c r="AB207" s="367"/>
      <c r="AC207" s="367"/>
      <c r="AD207" s="452"/>
    </row>
    <row r="208" spans="1:30" x14ac:dyDescent="0.25">
      <c r="A208" s="367" t="s">
        <v>1827</v>
      </c>
      <c r="B208" s="367" t="s">
        <v>927</v>
      </c>
      <c r="C208" s="449" t="s">
        <v>1826</v>
      </c>
      <c r="D208" s="450" t="s">
        <v>919</v>
      </c>
      <c r="E208" s="367"/>
      <c r="F208" s="367"/>
      <c r="G208" s="367"/>
      <c r="H208" s="367"/>
      <c r="I208" s="367"/>
      <c r="J208" s="367"/>
      <c r="K208" s="367"/>
      <c r="L208" s="367"/>
      <c r="M208" s="367"/>
      <c r="N208" s="367"/>
      <c r="O208" s="367"/>
      <c r="P208" s="367"/>
      <c r="Q208" s="367"/>
      <c r="R208" s="367"/>
      <c r="S208" s="455" t="s">
        <v>927</v>
      </c>
      <c r="T208" s="455"/>
      <c r="U208" s="455"/>
      <c r="V208" s="455"/>
      <c r="W208" s="455"/>
      <c r="X208" s="367"/>
      <c r="Y208" s="367"/>
      <c r="Z208" s="367"/>
      <c r="AA208" s="367"/>
      <c r="AB208" s="367"/>
      <c r="AC208" s="367"/>
      <c r="AD208" s="452"/>
    </row>
    <row r="209" spans="1:30" x14ac:dyDescent="0.25">
      <c r="A209" s="367" t="s">
        <v>1836</v>
      </c>
      <c r="B209" s="367" t="s">
        <v>927</v>
      </c>
      <c r="C209" s="449" t="s">
        <v>697</v>
      </c>
      <c r="D209" s="450" t="s">
        <v>919</v>
      </c>
      <c r="E209" s="367"/>
      <c r="F209" s="367"/>
      <c r="G209" s="367"/>
      <c r="H209" s="367"/>
      <c r="I209" s="367"/>
      <c r="J209" s="367"/>
      <c r="K209" s="367"/>
      <c r="L209" s="367"/>
      <c r="M209" s="367"/>
      <c r="N209" s="367"/>
      <c r="O209" s="367"/>
      <c r="P209" s="367"/>
      <c r="Q209" s="367"/>
      <c r="R209" s="367"/>
      <c r="S209" s="455" t="s">
        <v>927</v>
      </c>
      <c r="T209" s="455"/>
      <c r="U209" s="455"/>
      <c r="V209" s="455"/>
      <c r="W209" s="455"/>
      <c r="X209" s="367"/>
      <c r="Y209" s="367"/>
      <c r="Z209" s="367"/>
      <c r="AA209" s="367"/>
      <c r="AB209" s="367"/>
      <c r="AC209" s="367"/>
      <c r="AD209" s="452"/>
    </row>
    <row r="210" spans="1:30" x14ac:dyDescent="0.25">
      <c r="A210" s="367" t="s">
        <v>1845</v>
      </c>
      <c r="B210" s="367" t="s">
        <v>927</v>
      </c>
      <c r="C210" s="449" t="s">
        <v>1844</v>
      </c>
      <c r="D210" s="450"/>
      <c r="E210" s="367"/>
      <c r="F210" s="367"/>
      <c r="G210" s="367"/>
      <c r="H210" s="367"/>
      <c r="I210" s="367"/>
      <c r="J210" s="367"/>
      <c r="K210" s="367"/>
      <c r="L210" s="367"/>
      <c r="M210" s="367"/>
      <c r="N210" s="367"/>
      <c r="O210" s="367"/>
      <c r="P210" s="367"/>
      <c r="Q210" s="367"/>
      <c r="R210" s="367"/>
      <c r="S210" s="455" t="s">
        <v>927</v>
      </c>
      <c r="T210" s="455"/>
      <c r="U210" s="455"/>
      <c r="V210" s="455"/>
      <c r="W210" s="455"/>
      <c r="X210" s="367"/>
      <c r="Y210" s="367"/>
      <c r="Z210" s="367"/>
      <c r="AA210" s="367"/>
      <c r="AB210" s="466" t="s">
        <v>2123</v>
      </c>
      <c r="AC210" s="367"/>
      <c r="AD210" s="452"/>
    </row>
    <row r="211" spans="1:30" x14ac:dyDescent="0.25">
      <c r="A211" s="367" t="s">
        <v>1847</v>
      </c>
      <c r="B211" s="367" t="s">
        <v>927</v>
      </c>
      <c r="C211" s="449" t="s">
        <v>1846</v>
      </c>
      <c r="D211" s="450" t="s">
        <v>919</v>
      </c>
      <c r="E211" s="367"/>
      <c r="F211" s="367"/>
      <c r="G211" s="367"/>
      <c r="H211" s="367"/>
      <c r="I211" s="367"/>
      <c r="J211" s="367"/>
      <c r="K211" s="367"/>
      <c r="L211" s="367"/>
      <c r="M211" s="367"/>
      <c r="N211" s="367"/>
      <c r="O211" s="367"/>
      <c r="P211" s="367"/>
      <c r="Q211" s="367"/>
      <c r="R211" s="367"/>
      <c r="S211" s="455" t="s">
        <v>927</v>
      </c>
      <c r="T211" s="455"/>
      <c r="U211" s="455"/>
      <c r="V211" s="455"/>
      <c r="W211" s="455"/>
      <c r="X211" s="367"/>
      <c r="Y211" s="367"/>
      <c r="Z211" s="367"/>
      <c r="AA211" s="367"/>
      <c r="AB211" s="367"/>
      <c r="AC211" s="367"/>
      <c r="AD211" s="452"/>
    </row>
    <row r="212" spans="1:30" x14ac:dyDescent="0.25">
      <c r="A212" s="367" t="s">
        <v>1851</v>
      </c>
      <c r="B212" s="367" t="s">
        <v>927</v>
      </c>
      <c r="C212" s="449" t="s">
        <v>1850</v>
      </c>
      <c r="D212" s="450" t="s">
        <v>919</v>
      </c>
      <c r="E212" s="367"/>
      <c r="F212" s="367"/>
      <c r="G212" s="367"/>
      <c r="H212" s="367"/>
      <c r="I212" s="367"/>
      <c r="J212" s="367"/>
      <c r="K212" s="367"/>
      <c r="L212" s="367"/>
      <c r="M212" s="367"/>
      <c r="N212" s="367"/>
      <c r="O212" s="367"/>
      <c r="P212" s="367"/>
      <c r="Q212" s="367"/>
      <c r="R212" s="367"/>
      <c r="S212" s="455" t="s">
        <v>927</v>
      </c>
      <c r="T212" s="455"/>
      <c r="U212" s="455"/>
      <c r="V212" s="455"/>
      <c r="W212" s="455"/>
      <c r="X212" s="367"/>
      <c r="Y212" s="367"/>
      <c r="Z212" s="367"/>
      <c r="AA212" s="367"/>
      <c r="AB212" s="367"/>
      <c r="AC212" s="367"/>
      <c r="AD212" s="452"/>
    </row>
    <row r="213" spans="1:30" x14ac:dyDescent="0.25">
      <c r="A213" s="367" t="s">
        <v>1854</v>
      </c>
      <c r="B213" s="367" t="s">
        <v>927</v>
      </c>
      <c r="C213" s="449" t="s">
        <v>1853</v>
      </c>
      <c r="D213" s="450" t="s">
        <v>919</v>
      </c>
      <c r="E213" s="367"/>
      <c r="F213" s="367"/>
      <c r="G213" s="367"/>
      <c r="H213" s="367"/>
      <c r="I213" s="367"/>
      <c r="J213" s="367"/>
      <c r="K213" s="367"/>
      <c r="L213" s="367"/>
      <c r="M213" s="367"/>
      <c r="N213" s="367"/>
      <c r="O213" s="367"/>
      <c r="P213" s="367"/>
      <c r="Q213" s="367"/>
      <c r="R213" s="367"/>
      <c r="S213" s="455" t="s">
        <v>927</v>
      </c>
      <c r="T213" s="455"/>
      <c r="U213" s="455"/>
      <c r="V213" s="455"/>
      <c r="W213" s="455"/>
      <c r="X213" s="367"/>
      <c r="Y213" s="367"/>
      <c r="Z213" s="367"/>
      <c r="AA213" s="367"/>
      <c r="AB213" s="367"/>
      <c r="AC213" s="367"/>
      <c r="AD213" s="452"/>
    </row>
    <row r="214" spans="1:30" x14ac:dyDescent="0.25">
      <c r="A214" s="367" t="s">
        <v>1863</v>
      </c>
      <c r="B214" s="367" t="s">
        <v>927</v>
      </c>
      <c r="C214" s="449" t="s">
        <v>1862</v>
      </c>
      <c r="D214" s="450" t="s">
        <v>919</v>
      </c>
      <c r="E214" s="367"/>
      <c r="F214" s="367"/>
      <c r="G214" s="367"/>
      <c r="H214" s="367"/>
      <c r="I214" s="367"/>
      <c r="J214" s="367"/>
      <c r="K214" s="367"/>
      <c r="L214" s="367"/>
      <c r="M214" s="367"/>
      <c r="N214" s="367"/>
      <c r="O214" s="367"/>
      <c r="P214" s="367"/>
      <c r="Q214" s="367"/>
      <c r="R214" s="367"/>
      <c r="S214" s="455" t="s">
        <v>927</v>
      </c>
      <c r="T214" s="455"/>
      <c r="U214" s="455"/>
      <c r="V214" s="455"/>
      <c r="W214" s="455"/>
      <c r="X214" s="367"/>
      <c r="Y214" s="367"/>
      <c r="Z214" s="367"/>
      <c r="AA214" s="367"/>
      <c r="AB214" s="367"/>
      <c r="AC214" s="367"/>
      <c r="AD214" s="452"/>
    </row>
    <row r="215" spans="1:30" x14ac:dyDescent="0.25">
      <c r="A215" s="367" t="s">
        <v>1866</v>
      </c>
      <c r="B215" s="367" t="s">
        <v>927</v>
      </c>
      <c r="C215" s="449" t="s">
        <v>1865</v>
      </c>
      <c r="D215" s="450" t="s">
        <v>919</v>
      </c>
      <c r="E215" s="367"/>
      <c r="F215" s="367"/>
      <c r="G215" s="367"/>
      <c r="H215" s="367"/>
      <c r="I215" s="367"/>
      <c r="J215" s="367"/>
      <c r="K215" s="367"/>
      <c r="L215" s="367"/>
      <c r="M215" s="367"/>
      <c r="N215" s="367"/>
      <c r="O215" s="367"/>
      <c r="P215" s="367"/>
      <c r="Q215" s="367"/>
      <c r="R215" s="367"/>
      <c r="S215" s="455" t="s">
        <v>927</v>
      </c>
      <c r="T215" s="455"/>
      <c r="U215" s="455"/>
      <c r="V215" s="455"/>
      <c r="W215" s="455"/>
      <c r="X215" s="367"/>
      <c r="Y215" s="367"/>
      <c r="Z215" s="367"/>
      <c r="AA215" s="367"/>
      <c r="AB215" s="367"/>
      <c r="AC215" s="367"/>
      <c r="AD215" s="452"/>
    </row>
    <row r="216" spans="1:30" x14ac:dyDescent="0.25">
      <c r="A216" s="367" t="s">
        <v>1886</v>
      </c>
      <c r="B216" s="367" t="s">
        <v>927</v>
      </c>
      <c r="C216" s="449" t="s">
        <v>1885</v>
      </c>
      <c r="D216" s="450" t="s">
        <v>919</v>
      </c>
      <c r="E216" s="367"/>
      <c r="F216" s="367"/>
      <c r="G216" s="367"/>
      <c r="H216" s="367"/>
      <c r="I216" s="367"/>
      <c r="J216" s="367"/>
      <c r="K216" s="367"/>
      <c r="L216" s="367"/>
      <c r="M216" s="367"/>
      <c r="N216" s="367"/>
      <c r="O216" s="367"/>
      <c r="P216" s="367"/>
      <c r="Q216" s="367"/>
      <c r="R216" s="367"/>
      <c r="S216" s="455" t="s">
        <v>927</v>
      </c>
      <c r="T216" s="455"/>
      <c r="U216" s="455"/>
      <c r="V216" s="455"/>
      <c r="W216" s="455"/>
      <c r="X216" s="367"/>
      <c r="Y216" s="367"/>
      <c r="Z216" s="367"/>
      <c r="AA216" s="367"/>
      <c r="AB216" s="367"/>
      <c r="AC216" s="367"/>
      <c r="AD216" s="452"/>
    </row>
    <row r="217" spans="1:30" x14ac:dyDescent="0.25">
      <c r="A217" s="367" t="s">
        <v>1889</v>
      </c>
      <c r="B217" s="367" t="s">
        <v>927</v>
      </c>
      <c r="C217" s="449" t="s">
        <v>1888</v>
      </c>
      <c r="D217" s="450" t="s">
        <v>919</v>
      </c>
      <c r="E217" s="367"/>
      <c r="F217" s="367"/>
      <c r="G217" s="367"/>
      <c r="H217" s="367"/>
      <c r="I217" s="367"/>
      <c r="J217" s="367"/>
      <c r="K217" s="367"/>
      <c r="L217" s="367"/>
      <c r="M217" s="367"/>
      <c r="N217" s="367"/>
      <c r="O217" s="367"/>
      <c r="P217" s="367"/>
      <c r="Q217" s="367"/>
      <c r="R217" s="367"/>
      <c r="S217" s="455" t="s">
        <v>927</v>
      </c>
      <c r="T217" s="455"/>
      <c r="U217" s="455"/>
      <c r="V217" s="455"/>
      <c r="W217" s="455"/>
      <c r="X217" s="367"/>
      <c r="Y217" s="367"/>
      <c r="Z217" s="367"/>
      <c r="AA217" s="367"/>
      <c r="AB217" s="367"/>
      <c r="AC217" s="367"/>
      <c r="AD217" s="452"/>
    </row>
    <row r="218" spans="1:30" x14ac:dyDescent="0.25">
      <c r="A218" s="367" t="s">
        <v>1892</v>
      </c>
      <c r="B218" s="367" t="s">
        <v>927</v>
      </c>
      <c r="C218" s="449" t="s">
        <v>1891</v>
      </c>
      <c r="D218" s="450" t="s">
        <v>919</v>
      </c>
      <c r="E218" s="367"/>
      <c r="F218" s="367"/>
      <c r="G218" s="367"/>
      <c r="H218" s="367"/>
      <c r="I218" s="367"/>
      <c r="J218" s="367"/>
      <c r="K218" s="367"/>
      <c r="L218" s="367"/>
      <c r="M218" s="367"/>
      <c r="N218" s="367"/>
      <c r="O218" s="367"/>
      <c r="P218" s="367"/>
      <c r="Q218" s="367"/>
      <c r="R218" s="367"/>
      <c r="S218" s="455" t="s">
        <v>927</v>
      </c>
      <c r="T218" s="455"/>
      <c r="U218" s="455"/>
      <c r="V218" s="455"/>
      <c r="W218" s="455"/>
      <c r="X218" s="367"/>
      <c r="Y218" s="367"/>
      <c r="Z218" s="367"/>
      <c r="AA218" s="367"/>
      <c r="AB218" s="367"/>
      <c r="AC218" s="367"/>
      <c r="AD218" s="452"/>
    </row>
    <row r="219" spans="1:30" x14ac:dyDescent="0.25">
      <c r="A219" s="367" t="s">
        <v>1901</v>
      </c>
      <c r="B219" s="367" t="s">
        <v>927</v>
      </c>
      <c r="C219" s="449" t="s">
        <v>1900</v>
      </c>
      <c r="D219" s="450" t="s">
        <v>919</v>
      </c>
      <c r="E219" s="367"/>
      <c r="F219" s="367"/>
      <c r="G219" s="367"/>
      <c r="H219" s="367"/>
      <c r="I219" s="367"/>
      <c r="J219" s="367"/>
      <c r="K219" s="367"/>
      <c r="L219" s="367"/>
      <c r="M219" s="367"/>
      <c r="N219" s="367"/>
      <c r="O219" s="367"/>
      <c r="P219" s="367"/>
      <c r="Q219" s="367"/>
      <c r="R219" s="367"/>
      <c r="S219" s="455" t="s">
        <v>927</v>
      </c>
      <c r="T219" s="455"/>
      <c r="U219" s="455"/>
      <c r="V219" s="455"/>
      <c r="W219" s="455"/>
      <c r="X219" s="367"/>
      <c r="Y219" s="367"/>
      <c r="Z219" s="367"/>
      <c r="AA219" s="367"/>
      <c r="AB219" s="367"/>
      <c r="AC219" s="367"/>
      <c r="AD219" s="452"/>
    </row>
    <row r="220" spans="1:30" x14ac:dyDescent="0.25">
      <c r="A220" s="367" t="s">
        <v>1904</v>
      </c>
      <c r="B220" s="367" t="s">
        <v>927</v>
      </c>
      <c r="C220" s="449" t="s">
        <v>1903</v>
      </c>
      <c r="D220" s="450" t="s">
        <v>919</v>
      </c>
      <c r="E220" s="367"/>
      <c r="F220" s="367"/>
      <c r="G220" s="367"/>
      <c r="H220" s="367"/>
      <c r="I220" s="367"/>
      <c r="J220" s="367"/>
      <c r="K220" s="367"/>
      <c r="L220" s="367"/>
      <c r="M220" s="367"/>
      <c r="N220" s="367"/>
      <c r="O220" s="367"/>
      <c r="P220" s="367"/>
      <c r="Q220" s="367"/>
      <c r="R220" s="367"/>
      <c r="S220" s="455" t="s">
        <v>927</v>
      </c>
      <c r="T220" s="455">
        <v>0</v>
      </c>
      <c r="U220" s="455">
        <v>0</v>
      </c>
      <c r="V220" s="455">
        <v>1</v>
      </c>
      <c r="W220" s="455">
        <v>5</v>
      </c>
      <c r="X220" s="451" t="s">
        <v>2124</v>
      </c>
      <c r="Y220" s="367"/>
      <c r="Z220" s="367"/>
      <c r="AA220" s="367"/>
      <c r="AB220" s="367"/>
      <c r="AC220" s="367"/>
      <c r="AD220" s="452"/>
    </row>
    <row r="221" spans="1:30" x14ac:dyDescent="0.25">
      <c r="A221" s="367" t="s">
        <v>1907</v>
      </c>
      <c r="B221" s="367" t="s">
        <v>927</v>
      </c>
      <c r="C221" s="449" t="s">
        <v>1906</v>
      </c>
      <c r="D221" s="450" t="s">
        <v>919</v>
      </c>
      <c r="E221" s="367"/>
      <c r="F221" s="367"/>
      <c r="G221" s="367"/>
      <c r="H221" s="367"/>
      <c r="I221" s="367"/>
      <c r="J221" s="367"/>
      <c r="K221" s="367"/>
      <c r="L221" s="367"/>
      <c r="M221" s="367"/>
      <c r="N221" s="367"/>
      <c r="O221" s="367"/>
      <c r="P221" s="367"/>
      <c r="Q221" s="367"/>
      <c r="R221" s="367"/>
      <c r="S221" s="455" t="s">
        <v>927</v>
      </c>
      <c r="T221" s="455">
        <v>0</v>
      </c>
      <c r="U221" s="455">
        <v>0</v>
      </c>
      <c r="V221" s="455">
        <v>1</v>
      </c>
      <c r="W221" s="455">
        <v>6</v>
      </c>
      <c r="X221" s="451" t="s">
        <v>2090</v>
      </c>
      <c r="Y221" s="367"/>
      <c r="Z221" s="367"/>
      <c r="AA221" s="367"/>
      <c r="AB221" s="367"/>
      <c r="AC221" s="367"/>
      <c r="AD221" s="465"/>
    </row>
    <row r="222" spans="1:30" x14ac:dyDescent="0.25">
      <c r="A222" s="367" t="s">
        <v>1910</v>
      </c>
      <c r="B222" s="367" t="s">
        <v>927</v>
      </c>
      <c r="C222" s="449" t="s">
        <v>1909</v>
      </c>
      <c r="D222" s="450" t="s">
        <v>919</v>
      </c>
      <c r="E222" s="367"/>
      <c r="F222" s="367"/>
      <c r="G222" s="367"/>
      <c r="H222" s="367"/>
      <c r="I222" s="367"/>
      <c r="J222" s="367"/>
      <c r="K222" s="367"/>
      <c r="L222" s="367"/>
      <c r="M222" s="367"/>
      <c r="N222" s="367"/>
      <c r="O222" s="367"/>
      <c r="P222" s="367"/>
      <c r="Q222" s="367"/>
      <c r="R222" s="367"/>
      <c r="S222" s="455" t="s">
        <v>927</v>
      </c>
      <c r="T222" s="455"/>
      <c r="U222" s="455"/>
      <c r="V222" s="455"/>
      <c r="W222" s="455"/>
      <c r="X222" s="367"/>
      <c r="Y222" s="367"/>
      <c r="Z222" s="367"/>
      <c r="AA222" s="367"/>
      <c r="AB222" s="367"/>
      <c r="AC222" s="367"/>
      <c r="AD222" s="452"/>
    </row>
    <row r="223" spans="1:30" x14ac:dyDescent="0.25">
      <c r="A223" s="367" t="s">
        <v>1912</v>
      </c>
      <c r="B223" s="367" t="s">
        <v>927</v>
      </c>
      <c r="C223" s="449" t="s">
        <v>1911</v>
      </c>
      <c r="D223" s="450" t="s">
        <v>919</v>
      </c>
      <c r="E223" s="450" t="s">
        <v>919</v>
      </c>
      <c r="F223" s="367"/>
      <c r="G223" s="367"/>
      <c r="H223" s="367"/>
      <c r="I223" s="367"/>
      <c r="J223" s="367"/>
      <c r="K223" s="367"/>
      <c r="L223" s="367"/>
      <c r="M223" s="367"/>
      <c r="N223" s="367"/>
      <c r="O223" s="367"/>
      <c r="P223" s="367"/>
      <c r="Q223" s="367"/>
      <c r="R223" s="367"/>
      <c r="S223" s="455" t="s">
        <v>927</v>
      </c>
      <c r="T223" s="455"/>
      <c r="U223" s="455"/>
      <c r="V223" s="455"/>
      <c r="W223" s="455"/>
      <c r="X223" s="367"/>
      <c r="Y223" s="367"/>
      <c r="Z223" s="367"/>
      <c r="AA223" s="367"/>
      <c r="AB223" s="367"/>
      <c r="AC223" s="367"/>
      <c r="AD223" s="452"/>
    </row>
    <row r="224" spans="1:30" x14ac:dyDescent="0.25">
      <c r="A224" s="367" t="s">
        <v>1918</v>
      </c>
      <c r="B224" s="367" t="s">
        <v>927</v>
      </c>
      <c r="C224" s="449" t="s">
        <v>1917</v>
      </c>
      <c r="D224" s="450" t="s">
        <v>919</v>
      </c>
      <c r="E224" s="367"/>
      <c r="F224" s="367"/>
      <c r="G224" s="367"/>
      <c r="H224" s="367"/>
      <c r="I224" s="367"/>
      <c r="J224" s="367"/>
      <c r="K224" s="367"/>
      <c r="L224" s="367"/>
      <c r="M224" s="367"/>
      <c r="N224" s="367"/>
      <c r="O224" s="367"/>
      <c r="P224" s="367"/>
      <c r="Q224" s="367"/>
      <c r="R224" s="367"/>
      <c r="S224" s="455" t="s">
        <v>927</v>
      </c>
      <c r="T224" s="455">
        <v>0</v>
      </c>
      <c r="U224" s="455">
        <v>0</v>
      </c>
      <c r="V224" s="455">
        <v>1</v>
      </c>
      <c r="W224" s="455">
        <v>7</v>
      </c>
      <c r="X224" s="451" t="s">
        <v>2071</v>
      </c>
      <c r="Y224" s="367"/>
      <c r="Z224" s="466" t="s">
        <v>2062</v>
      </c>
      <c r="AA224" s="367"/>
      <c r="AB224" s="367"/>
      <c r="AC224" s="367"/>
      <c r="AD224" s="452"/>
    </row>
    <row r="225" spans="1:30" x14ac:dyDescent="0.25">
      <c r="A225" s="367" t="s">
        <v>1920</v>
      </c>
      <c r="B225" s="367" t="s">
        <v>927</v>
      </c>
      <c r="C225" s="449" t="s">
        <v>1018</v>
      </c>
      <c r="D225" s="450" t="s">
        <v>919</v>
      </c>
      <c r="E225" s="367"/>
      <c r="F225" s="367"/>
      <c r="G225" s="367"/>
      <c r="H225" s="367"/>
      <c r="I225" s="367"/>
      <c r="J225" s="367"/>
      <c r="K225" s="367"/>
      <c r="L225" s="367"/>
      <c r="M225" s="367"/>
      <c r="N225" s="367"/>
      <c r="O225" s="367"/>
      <c r="P225" s="367"/>
      <c r="Q225" s="367"/>
      <c r="R225" s="367"/>
      <c r="S225" s="455" t="s">
        <v>927</v>
      </c>
      <c r="T225" s="455"/>
      <c r="U225" s="455"/>
      <c r="V225" s="455"/>
      <c r="W225" s="455"/>
      <c r="X225" s="367"/>
      <c r="Y225" s="367"/>
      <c r="Z225" s="367"/>
      <c r="AA225" s="367"/>
      <c r="AB225" s="367"/>
      <c r="AC225" s="367"/>
      <c r="AD225" s="452"/>
    </row>
    <row r="226" spans="1:30" x14ac:dyDescent="0.25">
      <c r="A226" s="367" t="s">
        <v>1923</v>
      </c>
      <c r="B226" s="367" t="s">
        <v>927</v>
      </c>
      <c r="C226" s="449" t="s">
        <v>1922</v>
      </c>
      <c r="D226" s="450" t="s">
        <v>919</v>
      </c>
      <c r="E226" s="367"/>
      <c r="F226" s="367"/>
      <c r="G226" s="367"/>
      <c r="H226" s="367"/>
      <c r="I226" s="367"/>
      <c r="J226" s="367"/>
      <c r="K226" s="367"/>
      <c r="L226" s="367"/>
      <c r="M226" s="367"/>
      <c r="N226" s="367"/>
      <c r="O226" s="367"/>
      <c r="P226" s="367"/>
      <c r="Q226" s="367"/>
      <c r="R226" s="367"/>
      <c r="S226" s="455" t="s">
        <v>927</v>
      </c>
      <c r="T226" s="455"/>
      <c r="U226" s="455"/>
      <c r="V226" s="455"/>
      <c r="W226" s="455"/>
      <c r="X226" s="367"/>
      <c r="Y226" s="367"/>
      <c r="Z226" s="367"/>
      <c r="AA226" s="367"/>
      <c r="AB226" s="367"/>
      <c r="AC226" s="367"/>
      <c r="AD226" s="452"/>
    </row>
    <row r="227" spans="1:30" x14ac:dyDescent="0.25">
      <c r="A227" s="367" t="s">
        <v>1926</v>
      </c>
      <c r="B227" s="367" t="s">
        <v>927</v>
      </c>
      <c r="C227" s="449" t="s">
        <v>1925</v>
      </c>
      <c r="D227" s="450" t="s">
        <v>919</v>
      </c>
      <c r="E227" s="367"/>
      <c r="F227" s="367"/>
      <c r="G227" s="367"/>
      <c r="H227" s="367"/>
      <c r="I227" s="367"/>
      <c r="J227" s="367"/>
      <c r="K227" s="367"/>
      <c r="L227" s="367"/>
      <c r="M227" s="367"/>
      <c r="N227" s="367"/>
      <c r="O227" s="367"/>
      <c r="P227" s="367"/>
      <c r="Q227" s="367"/>
      <c r="R227" s="367"/>
      <c r="S227" s="455" t="s">
        <v>927</v>
      </c>
      <c r="T227" s="455"/>
      <c r="U227" s="455"/>
      <c r="V227" s="455"/>
      <c r="W227" s="455"/>
      <c r="X227" s="367"/>
      <c r="Y227" s="367"/>
      <c r="Z227" s="367"/>
      <c r="AA227" s="367"/>
      <c r="AB227" s="367"/>
      <c r="AC227" s="367"/>
      <c r="AD227" s="452"/>
    </row>
    <row r="228" spans="1:30" x14ac:dyDescent="0.25">
      <c r="A228" s="450" t="s">
        <v>1230</v>
      </c>
      <c r="B228" s="367" t="s">
        <v>927</v>
      </c>
      <c r="C228" s="449" t="s">
        <v>1229</v>
      </c>
      <c r="D228" s="450" t="s">
        <v>919</v>
      </c>
      <c r="E228" s="367"/>
      <c r="F228" s="367"/>
      <c r="G228" s="367"/>
      <c r="H228" s="367"/>
      <c r="I228" s="367"/>
      <c r="J228" s="367"/>
      <c r="K228" s="367"/>
      <c r="L228" s="367"/>
      <c r="M228" s="367"/>
      <c r="N228" s="367"/>
      <c r="O228" s="367"/>
      <c r="P228" s="367"/>
      <c r="Q228" s="367"/>
      <c r="R228" s="367"/>
      <c r="S228" s="455" t="s">
        <v>927</v>
      </c>
      <c r="T228" s="455">
        <v>0</v>
      </c>
      <c r="U228" s="455">
        <v>0</v>
      </c>
      <c r="V228" s="455">
        <v>1</v>
      </c>
      <c r="W228" s="455">
        <v>6</v>
      </c>
      <c r="X228" s="451" t="s">
        <v>2090</v>
      </c>
      <c r="Y228" s="367"/>
      <c r="Z228" s="367"/>
      <c r="AA228" s="367"/>
      <c r="AB228" s="367"/>
      <c r="AC228" s="367"/>
      <c r="AD228" s="452"/>
    </row>
    <row r="229" spans="1:30" x14ac:dyDescent="0.25">
      <c r="A229" s="367" t="s">
        <v>1933</v>
      </c>
      <c r="B229" s="367" t="s">
        <v>927</v>
      </c>
      <c r="C229" s="449" t="s">
        <v>1932</v>
      </c>
      <c r="D229" s="450" t="s">
        <v>919</v>
      </c>
      <c r="E229" s="367"/>
      <c r="F229" s="367"/>
      <c r="G229" s="367"/>
      <c r="H229" s="367"/>
      <c r="I229" s="367"/>
      <c r="J229" s="367"/>
      <c r="K229" s="367"/>
      <c r="L229" s="367"/>
      <c r="M229" s="367"/>
      <c r="N229" s="367"/>
      <c r="O229" s="367"/>
      <c r="P229" s="367"/>
      <c r="Q229" s="367"/>
      <c r="R229" s="367"/>
      <c r="S229" s="455" t="s">
        <v>927</v>
      </c>
      <c r="T229" s="455"/>
      <c r="U229" s="455"/>
      <c r="V229" s="455"/>
      <c r="W229" s="455"/>
      <c r="X229" s="367"/>
      <c r="Y229" s="367"/>
      <c r="Z229" s="367"/>
      <c r="AA229" s="367"/>
      <c r="AB229" s="367"/>
      <c r="AC229" s="367"/>
      <c r="AD229" s="452"/>
    </row>
    <row r="230" spans="1:30" x14ac:dyDescent="0.25">
      <c r="A230" s="367" t="s">
        <v>1936</v>
      </c>
      <c r="B230" s="367" t="s">
        <v>927</v>
      </c>
      <c r="C230" s="449" t="s">
        <v>1935</v>
      </c>
      <c r="D230" s="450" t="s">
        <v>919</v>
      </c>
      <c r="E230" s="367"/>
      <c r="F230" s="367"/>
      <c r="G230" s="367"/>
      <c r="H230" s="367"/>
      <c r="I230" s="367"/>
      <c r="J230" s="367"/>
      <c r="K230" s="367"/>
      <c r="L230" s="367"/>
      <c r="M230" s="367"/>
      <c r="N230" s="367"/>
      <c r="O230" s="367"/>
      <c r="P230" s="367"/>
      <c r="Q230" s="367"/>
      <c r="R230" s="367"/>
      <c r="S230" s="455" t="s">
        <v>927</v>
      </c>
      <c r="T230" s="455"/>
      <c r="U230" s="455"/>
      <c r="V230" s="455"/>
      <c r="W230" s="455"/>
      <c r="X230" s="367"/>
      <c r="Y230" s="367"/>
      <c r="Z230" s="367"/>
      <c r="AA230" s="367"/>
      <c r="AB230" s="367"/>
      <c r="AC230" s="367"/>
      <c r="AD230" s="452"/>
    </row>
    <row r="231" spans="1:30" x14ac:dyDescent="0.25">
      <c r="A231" s="367" t="s">
        <v>1939</v>
      </c>
      <c r="B231" s="367" t="s">
        <v>927</v>
      </c>
      <c r="C231" s="449" t="s">
        <v>1938</v>
      </c>
      <c r="D231" s="450" t="s">
        <v>919</v>
      </c>
      <c r="E231" s="367"/>
      <c r="F231" s="367"/>
      <c r="G231" s="367"/>
      <c r="H231" s="367"/>
      <c r="I231" s="367"/>
      <c r="J231" s="367"/>
      <c r="K231" s="367"/>
      <c r="L231" s="367"/>
      <c r="M231" s="367"/>
      <c r="N231" s="367"/>
      <c r="O231" s="367"/>
      <c r="P231" s="367"/>
      <c r="Q231" s="367"/>
      <c r="R231" s="367"/>
      <c r="S231" s="455" t="s">
        <v>927</v>
      </c>
      <c r="T231" s="455"/>
      <c r="U231" s="455"/>
      <c r="V231" s="455"/>
      <c r="W231" s="455"/>
      <c r="X231" s="367"/>
      <c r="Y231" s="367"/>
      <c r="Z231" s="367"/>
      <c r="AA231" s="367"/>
      <c r="AB231" s="367"/>
      <c r="AC231" s="367"/>
      <c r="AD231" s="452"/>
    </row>
    <row r="232" spans="1:30" x14ac:dyDescent="0.25">
      <c r="A232" s="367" t="s">
        <v>1942</v>
      </c>
      <c r="B232" s="367" t="s">
        <v>927</v>
      </c>
      <c r="C232" s="449" t="s">
        <v>1941</v>
      </c>
      <c r="D232" s="450" t="s">
        <v>919</v>
      </c>
      <c r="E232" s="367"/>
      <c r="F232" s="367"/>
      <c r="G232" s="367"/>
      <c r="H232" s="367"/>
      <c r="I232" s="367"/>
      <c r="J232" s="367"/>
      <c r="K232" s="367"/>
      <c r="L232" s="367"/>
      <c r="M232" s="367"/>
      <c r="N232" s="367"/>
      <c r="O232" s="367"/>
      <c r="P232" s="367"/>
      <c r="Q232" s="367"/>
      <c r="R232" s="367"/>
      <c r="S232" s="455" t="s">
        <v>927</v>
      </c>
      <c r="T232" s="455">
        <v>0</v>
      </c>
      <c r="U232" s="455">
        <v>0</v>
      </c>
      <c r="V232" s="455">
        <v>1</v>
      </c>
      <c r="W232" s="455">
        <v>8</v>
      </c>
      <c r="X232" s="451" t="s">
        <v>2125</v>
      </c>
      <c r="Y232" s="367"/>
      <c r="Z232" s="367"/>
      <c r="AA232" s="367"/>
      <c r="AB232" s="367"/>
      <c r="AC232" s="367"/>
      <c r="AD232" s="452"/>
    </row>
    <row r="233" spans="1:30" x14ac:dyDescent="0.25">
      <c r="A233" s="367" t="s">
        <v>1563</v>
      </c>
      <c r="B233" s="367" t="s">
        <v>927</v>
      </c>
      <c r="C233" s="449" t="s">
        <v>1944</v>
      </c>
      <c r="D233" s="450" t="s">
        <v>919</v>
      </c>
      <c r="E233" s="367"/>
      <c r="F233" s="367"/>
      <c r="G233" s="367"/>
      <c r="H233" s="367"/>
      <c r="I233" s="367"/>
      <c r="J233" s="367"/>
      <c r="K233" s="367"/>
      <c r="L233" s="367"/>
      <c r="M233" s="367"/>
      <c r="N233" s="367"/>
      <c r="O233" s="367"/>
      <c r="P233" s="367"/>
      <c r="Q233" s="367"/>
      <c r="R233" s="367"/>
      <c r="S233" s="455" t="s">
        <v>927</v>
      </c>
      <c r="T233" s="455">
        <v>0</v>
      </c>
      <c r="U233" s="455">
        <v>0</v>
      </c>
      <c r="V233" s="455">
        <v>1</v>
      </c>
      <c r="W233" s="455">
        <v>7</v>
      </c>
      <c r="X233" s="451" t="s">
        <v>2071</v>
      </c>
      <c r="Y233" s="367"/>
      <c r="Z233" s="367"/>
      <c r="AA233" s="367"/>
      <c r="AB233" s="367"/>
      <c r="AC233" s="367"/>
      <c r="AD233" s="452"/>
    </row>
    <row r="234" spans="1:30" x14ac:dyDescent="0.25">
      <c r="A234" s="367" t="s">
        <v>1953</v>
      </c>
      <c r="B234" s="367" t="s">
        <v>927</v>
      </c>
      <c r="C234" s="449" t="s">
        <v>1952</v>
      </c>
      <c r="D234" s="450" t="s">
        <v>919</v>
      </c>
      <c r="E234" s="367"/>
      <c r="F234" s="367"/>
      <c r="G234" s="367"/>
      <c r="H234" s="367"/>
      <c r="I234" s="367"/>
      <c r="J234" s="367"/>
      <c r="K234" s="367"/>
      <c r="L234" s="367"/>
      <c r="M234" s="367"/>
      <c r="N234" s="367"/>
      <c r="O234" s="367"/>
      <c r="P234" s="367"/>
      <c r="Q234" s="367"/>
      <c r="R234" s="367"/>
      <c r="S234" s="455" t="s">
        <v>927</v>
      </c>
      <c r="T234" s="455"/>
      <c r="U234" s="455"/>
      <c r="V234" s="455"/>
      <c r="W234" s="455"/>
      <c r="X234" s="367"/>
      <c r="Y234" s="367"/>
      <c r="Z234" s="367"/>
      <c r="AA234" s="367"/>
      <c r="AB234" s="367"/>
      <c r="AC234" s="367"/>
      <c r="AD234" s="452"/>
    </row>
    <row r="235" spans="1:30" x14ac:dyDescent="0.25">
      <c r="A235" s="367" t="s">
        <v>1956</v>
      </c>
      <c r="B235" s="367" t="s">
        <v>927</v>
      </c>
      <c r="C235" s="449" t="s">
        <v>1955</v>
      </c>
      <c r="D235" s="450" t="s">
        <v>919</v>
      </c>
      <c r="E235" s="367"/>
      <c r="F235" s="367"/>
      <c r="G235" s="367"/>
      <c r="H235" s="367"/>
      <c r="I235" s="367"/>
      <c r="J235" s="367"/>
      <c r="K235" s="367"/>
      <c r="L235" s="367"/>
      <c r="M235" s="367"/>
      <c r="N235" s="367"/>
      <c r="O235" s="367"/>
      <c r="P235" s="367"/>
      <c r="Q235" s="367"/>
      <c r="R235" s="367"/>
      <c r="S235" s="455" t="s">
        <v>927</v>
      </c>
      <c r="T235" s="455"/>
      <c r="U235" s="455"/>
      <c r="V235" s="455"/>
      <c r="W235" s="455"/>
      <c r="X235" s="367"/>
      <c r="Y235" s="367"/>
      <c r="Z235" s="367"/>
      <c r="AA235" s="367"/>
      <c r="AB235" s="367"/>
      <c r="AC235" s="367"/>
      <c r="AD235" s="452"/>
    </row>
    <row r="236" spans="1:30" x14ac:dyDescent="0.25">
      <c r="A236" s="367" t="s">
        <v>1959</v>
      </c>
      <c r="B236" s="367" t="s">
        <v>927</v>
      </c>
      <c r="C236" s="449" t="s">
        <v>1958</v>
      </c>
      <c r="D236" s="450" t="s">
        <v>919</v>
      </c>
      <c r="E236" s="367"/>
      <c r="F236" s="367"/>
      <c r="G236" s="367"/>
      <c r="H236" s="367"/>
      <c r="I236" s="367"/>
      <c r="J236" s="367"/>
      <c r="K236" s="367"/>
      <c r="L236" s="367"/>
      <c r="M236" s="367"/>
      <c r="N236" s="367"/>
      <c r="O236" s="367"/>
      <c r="P236" s="367"/>
      <c r="Q236" s="367"/>
      <c r="R236" s="367"/>
      <c r="S236" s="455" t="s">
        <v>927</v>
      </c>
      <c r="T236" s="455"/>
      <c r="U236" s="455"/>
      <c r="V236" s="455"/>
      <c r="W236" s="455"/>
      <c r="X236" s="367"/>
      <c r="Y236" s="367"/>
      <c r="Z236" s="367"/>
      <c r="AA236" s="367"/>
      <c r="AB236" s="367"/>
      <c r="AC236" s="367"/>
      <c r="AD236" s="452"/>
    </row>
    <row r="237" spans="1:30" x14ac:dyDescent="0.25">
      <c r="A237" s="367" t="s">
        <v>1967</v>
      </c>
      <c r="B237" s="367" t="s">
        <v>927</v>
      </c>
      <c r="C237" s="449" t="s">
        <v>1966</v>
      </c>
      <c r="D237" s="450" t="s">
        <v>919</v>
      </c>
      <c r="E237" s="367"/>
      <c r="F237" s="367"/>
      <c r="G237" s="367"/>
      <c r="H237" s="367"/>
      <c r="I237" s="367"/>
      <c r="J237" s="367"/>
      <c r="K237" s="367"/>
      <c r="L237" s="367"/>
      <c r="M237" s="367"/>
      <c r="N237" s="367"/>
      <c r="O237" s="367"/>
      <c r="P237" s="367"/>
      <c r="Q237" s="367"/>
      <c r="R237" s="367"/>
      <c r="S237" s="455" t="s">
        <v>927</v>
      </c>
      <c r="T237" s="455"/>
      <c r="U237" s="455"/>
      <c r="V237" s="455"/>
      <c r="W237" s="455"/>
      <c r="X237" s="367"/>
      <c r="Y237" s="367"/>
      <c r="Z237" s="367"/>
      <c r="AA237" s="367"/>
      <c r="AB237" s="367"/>
      <c r="AC237" s="367"/>
      <c r="AD237" s="452"/>
    </row>
    <row r="238" spans="1:30" x14ac:dyDescent="0.25">
      <c r="A238" s="367" t="s">
        <v>1970</v>
      </c>
      <c r="B238" s="367" t="s">
        <v>927</v>
      </c>
      <c r="C238" s="449" t="s">
        <v>1969</v>
      </c>
      <c r="D238" s="450" t="s">
        <v>919</v>
      </c>
      <c r="E238" s="367"/>
      <c r="F238" s="367"/>
      <c r="G238" s="367"/>
      <c r="H238" s="367"/>
      <c r="I238" s="367"/>
      <c r="J238" s="367"/>
      <c r="K238" s="367"/>
      <c r="L238" s="367"/>
      <c r="M238" s="367"/>
      <c r="N238" s="367"/>
      <c r="O238" s="367"/>
      <c r="P238" s="367"/>
      <c r="Q238" s="367"/>
      <c r="R238" s="367"/>
      <c r="S238" s="455" t="s">
        <v>927</v>
      </c>
      <c r="T238" s="455"/>
      <c r="U238" s="455"/>
      <c r="V238" s="455"/>
      <c r="W238" s="455"/>
      <c r="X238" s="367"/>
      <c r="Y238" s="367"/>
      <c r="Z238" s="367"/>
      <c r="AA238" s="367"/>
      <c r="AB238" s="367"/>
      <c r="AC238" s="367"/>
      <c r="AD238" s="452"/>
    </row>
    <row r="239" spans="1:30" x14ac:dyDescent="0.25">
      <c r="A239" s="367" t="s">
        <v>1973</v>
      </c>
      <c r="B239" s="367" t="s">
        <v>927</v>
      </c>
      <c r="C239" s="449" t="s">
        <v>1972</v>
      </c>
      <c r="D239" s="450" t="s">
        <v>919</v>
      </c>
      <c r="E239" s="367"/>
      <c r="F239" s="367"/>
      <c r="G239" s="367"/>
      <c r="H239" s="367"/>
      <c r="I239" s="367"/>
      <c r="J239" s="367"/>
      <c r="K239" s="367"/>
      <c r="L239" s="367"/>
      <c r="M239" s="367"/>
      <c r="N239" s="367"/>
      <c r="O239" s="367"/>
      <c r="P239" s="367"/>
      <c r="Q239" s="367"/>
      <c r="R239" s="367"/>
      <c r="S239" s="455" t="s">
        <v>927</v>
      </c>
      <c r="T239" s="455"/>
      <c r="U239" s="455"/>
      <c r="V239" s="455"/>
      <c r="W239" s="455"/>
      <c r="X239" s="367"/>
      <c r="Y239" s="367"/>
      <c r="Z239" s="367"/>
      <c r="AA239" s="367"/>
      <c r="AB239" s="367"/>
      <c r="AC239" s="367"/>
      <c r="AD239" s="452"/>
    </row>
    <row r="240" spans="1:30" x14ac:dyDescent="0.25">
      <c r="A240" s="367" t="s">
        <v>1976</v>
      </c>
      <c r="B240" s="367" t="s">
        <v>927</v>
      </c>
      <c r="C240" s="449" t="s">
        <v>1975</v>
      </c>
      <c r="D240" s="450" t="s">
        <v>919</v>
      </c>
      <c r="E240" s="367"/>
      <c r="F240" s="367"/>
      <c r="G240" s="367"/>
      <c r="H240" s="367"/>
      <c r="I240" s="367"/>
      <c r="J240" s="367"/>
      <c r="K240" s="367"/>
      <c r="L240" s="367"/>
      <c r="M240" s="367"/>
      <c r="N240" s="367"/>
      <c r="O240" s="367"/>
      <c r="P240" s="367"/>
      <c r="Q240" s="367"/>
      <c r="R240" s="367"/>
      <c r="S240" s="455" t="s">
        <v>927</v>
      </c>
      <c r="T240" s="455">
        <v>0</v>
      </c>
      <c r="U240" s="455">
        <v>0</v>
      </c>
      <c r="V240" s="455">
        <v>1</v>
      </c>
      <c r="W240" s="455">
        <v>6</v>
      </c>
      <c r="X240" s="451" t="s">
        <v>2090</v>
      </c>
      <c r="Y240" s="367"/>
      <c r="Z240" s="367"/>
      <c r="AA240" s="367"/>
      <c r="AB240" s="367"/>
      <c r="AC240" s="367"/>
      <c r="AD240" s="452"/>
    </row>
    <row r="241" spans="1:30" x14ac:dyDescent="0.25">
      <c r="A241" s="367" t="s">
        <v>1987</v>
      </c>
      <c r="B241" s="367" t="s">
        <v>927</v>
      </c>
      <c r="C241" s="449" t="s">
        <v>1986</v>
      </c>
      <c r="D241" s="450"/>
      <c r="E241" s="367"/>
      <c r="F241" s="367"/>
      <c r="G241" s="367"/>
      <c r="H241" s="367"/>
      <c r="I241" s="367"/>
      <c r="J241" s="367"/>
      <c r="K241" s="367"/>
      <c r="L241" s="367"/>
      <c r="M241" s="367"/>
      <c r="N241" s="367"/>
      <c r="O241" s="367"/>
      <c r="P241" s="367"/>
      <c r="Q241" s="367"/>
      <c r="R241" s="367"/>
      <c r="S241" s="455" t="s">
        <v>927</v>
      </c>
      <c r="T241" s="455">
        <v>0</v>
      </c>
      <c r="U241" s="455">
        <v>0</v>
      </c>
      <c r="V241" s="455">
        <v>1</v>
      </c>
      <c r="W241" s="455">
        <v>9</v>
      </c>
      <c r="X241" s="450" t="s">
        <v>2126</v>
      </c>
      <c r="Y241" s="367"/>
      <c r="Z241" s="367"/>
      <c r="AA241" s="367"/>
      <c r="AB241" s="367"/>
      <c r="AC241" s="367"/>
      <c r="AD241" s="452"/>
    </row>
    <row r="242" spans="1:30" x14ac:dyDescent="0.25">
      <c r="A242" s="367" t="s">
        <v>1989</v>
      </c>
      <c r="B242" s="367" t="s">
        <v>927</v>
      </c>
      <c r="C242" s="449" t="s">
        <v>1988</v>
      </c>
      <c r="D242" s="450"/>
      <c r="E242" s="367"/>
      <c r="F242" s="367"/>
      <c r="G242" s="367"/>
      <c r="H242" s="367"/>
      <c r="I242" s="367"/>
      <c r="J242" s="367"/>
      <c r="K242" s="367"/>
      <c r="L242" s="367"/>
      <c r="M242" s="367"/>
      <c r="N242" s="367"/>
      <c r="O242" s="367"/>
      <c r="P242" s="367"/>
      <c r="Q242" s="367"/>
      <c r="R242" s="367"/>
      <c r="S242" s="455" t="s">
        <v>927</v>
      </c>
      <c r="T242" s="455"/>
      <c r="U242" s="455"/>
      <c r="V242" s="455"/>
      <c r="W242" s="455"/>
      <c r="X242" s="367"/>
      <c r="Y242" s="367"/>
      <c r="Z242" s="367"/>
      <c r="AA242" s="367"/>
      <c r="AB242" s="367"/>
      <c r="AC242" s="367"/>
      <c r="AD242" s="452"/>
    </row>
    <row r="243" spans="1:30" x14ac:dyDescent="0.25">
      <c r="A243" s="367" t="s">
        <v>1992</v>
      </c>
      <c r="B243" s="367" t="s">
        <v>927</v>
      </c>
      <c r="C243" s="449" t="s">
        <v>1991</v>
      </c>
      <c r="D243" s="450" t="s">
        <v>919</v>
      </c>
      <c r="E243" s="367"/>
      <c r="F243" s="367"/>
      <c r="G243" s="367"/>
      <c r="H243" s="367"/>
      <c r="I243" s="367"/>
      <c r="J243" s="367"/>
      <c r="K243" s="367"/>
      <c r="L243" s="367"/>
      <c r="M243" s="367"/>
      <c r="N243" s="367"/>
      <c r="O243" s="367"/>
      <c r="P243" s="367"/>
      <c r="Q243" s="367"/>
      <c r="R243" s="367"/>
      <c r="S243" s="455" t="s">
        <v>927</v>
      </c>
      <c r="T243" s="455"/>
      <c r="U243" s="455"/>
      <c r="V243" s="455"/>
      <c r="W243" s="455"/>
      <c r="X243" s="367"/>
      <c r="Y243" s="367"/>
      <c r="Z243" s="367"/>
      <c r="AA243" s="367"/>
      <c r="AB243" s="367"/>
      <c r="AC243" s="367"/>
      <c r="AD243" s="452"/>
    </row>
    <row r="244" spans="1:30" x14ac:dyDescent="0.25">
      <c r="A244" s="367" t="s">
        <v>1995</v>
      </c>
      <c r="B244" s="367" t="s">
        <v>927</v>
      </c>
      <c r="C244" s="449" t="s">
        <v>1994</v>
      </c>
      <c r="D244" s="450" t="s">
        <v>919</v>
      </c>
      <c r="E244" s="367"/>
      <c r="F244" s="367"/>
      <c r="G244" s="367"/>
      <c r="H244" s="367"/>
      <c r="I244" s="367"/>
      <c r="J244" s="367"/>
      <c r="K244" s="367"/>
      <c r="L244" s="367"/>
      <c r="M244" s="367"/>
      <c r="N244" s="367"/>
      <c r="O244" s="367"/>
      <c r="P244" s="367"/>
      <c r="Q244" s="367"/>
      <c r="R244" s="367"/>
      <c r="S244" s="455" t="s">
        <v>927</v>
      </c>
      <c r="T244" s="455"/>
      <c r="U244" s="455"/>
      <c r="V244" s="455"/>
      <c r="W244" s="455"/>
      <c r="X244" s="367"/>
      <c r="Y244" s="367"/>
      <c r="Z244" s="367"/>
      <c r="AA244" s="367"/>
      <c r="AB244" s="367"/>
      <c r="AC244" s="367"/>
      <c r="AD244" s="452"/>
    </row>
    <row r="245" spans="1:30" x14ac:dyDescent="0.25">
      <c r="A245" s="367" t="s">
        <v>1998</v>
      </c>
      <c r="B245" s="367" t="s">
        <v>927</v>
      </c>
      <c r="C245" s="449" t="s">
        <v>1997</v>
      </c>
      <c r="D245" s="450" t="s">
        <v>919</v>
      </c>
      <c r="E245" s="367"/>
      <c r="F245" s="367"/>
      <c r="G245" s="367"/>
      <c r="H245" s="367"/>
      <c r="I245" s="367"/>
      <c r="J245" s="367"/>
      <c r="K245" s="367"/>
      <c r="L245" s="367"/>
      <c r="M245" s="367"/>
      <c r="N245" s="367"/>
      <c r="O245" s="367"/>
      <c r="P245" s="367"/>
      <c r="Q245" s="367"/>
      <c r="R245" s="367"/>
      <c r="S245" s="455" t="s">
        <v>927</v>
      </c>
      <c r="T245" s="455"/>
      <c r="U245" s="455"/>
      <c r="V245" s="455"/>
      <c r="W245" s="455"/>
      <c r="X245" s="367"/>
      <c r="Y245" s="367"/>
      <c r="Z245" s="367"/>
      <c r="AA245" s="367"/>
      <c r="AB245" s="367"/>
      <c r="AC245" s="367"/>
      <c r="AD245" s="452"/>
    </row>
    <row r="246" spans="1:30" x14ac:dyDescent="0.25">
      <c r="A246" s="367" t="s">
        <v>2001</v>
      </c>
      <c r="B246" s="367" t="s">
        <v>927</v>
      </c>
      <c r="C246" s="449" t="s">
        <v>2000</v>
      </c>
      <c r="D246" s="450" t="s">
        <v>919</v>
      </c>
      <c r="E246" s="367"/>
      <c r="F246" s="367"/>
      <c r="G246" s="367"/>
      <c r="H246" s="367"/>
      <c r="I246" s="367"/>
      <c r="J246" s="367"/>
      <c r="K246" s="367"/>
      <c r="L246" s="367"/>
      <c r="M246" s="367"/>
      <c r="N246" s="367"/>
      <c r="O246" s="367"/>
      <c r="P246" s="367"/>
      <c r="Q246" s="367"/>
      <c r="R246" s="367"/>
      <c r="S246" s="455" t="s">
        <v>927</v>
      </c>
      <c r="T246" s="455"/>
      <c r="U246" s="455"/>
      <c r="V246" s="455"/>
      <c r="W246" s="455"/>
      <c r="X246" s="367"/>
      <c r="Y246" s="367"/>
      <c r="Z246" s="367"/>
      <c r="AA246" s="367"/>
      <c r="AB246" s="367"/>
      <c r="AC246" s="367"/>
      <c r="AD246" s="452"/>
    </row>
    <row r="247" spans="1:30" x14ac:dyDescent="0.25">
      <c r="A247" s="367" t="s">
        <v>2004</v>
      </c>
      <c r="B247" s="367" t="s">
        <v>927</v>
      </c>
      <c r="C247" s="449" t="s">
        <v>2003</v>
      </c>
      <c r="D247" s="450" t="s">
        <v>919</v>
      </c>
      <c r="E247" s="367"/>
      <c r="F247" s="367"/>
      <c r="G247" s="367"/>
      <c r="H247" s="367"/>
      <c r="I247" s="367"/>
      <c r="J247" s="367"/>
      <c r="K247" s="367"/>
      <c r="L247" s="367"/>
      <c r="M247" s="367"/>
      <c r="N247" s="367"/>
      <c r="O247" s="367"/>
      <c r="P247" s="367"/>
      <c r="Q247" s="367"/>
      <c r="R247" s="367"/>
      <c r="S247" s="455" t="s">
        <v>927</v>
      </c>
      <c r="T247" s="455">
        <v>0</v>
      </c>
      <c r="U247" s="455">
        <v>0</v>
      </c>
      <c r="V247" s="455">
        <v>1</v>
      </c>
      <c r="W247" s="455">
        <v>8</v>
      </c>
      <c r="X247" s="451" t="s">
        <v>2127</v>
      </c>
      <c r="Y247" s="367"/>
      <c r="Z247" s="466" t="s">
        <v>2062</v>
      </c>
      <c r="AA247" s="367"/>
      <c r="AB247" s="367"/>
      <c r="AC247" s="367"/>
      <c r="AD247" s="452"/>
    </row>
    <row r="248" spans="1:30" x14ac:dyDescent="0.25">
      <c r="A248" s="367" t="s">
        <v>2010</v>
      </c>
      <c r="B248" s="367" t="s">
        <v>927</v>
      </c>
      <c r="C248" s="449" t="s">
        <v>2009</v>
      </c>
      <c r="D248" s="450"/>
      <c r="E248" s="367"/>
      <c r="F248" s="367"/>
      <c r="G248" s="367"/>
      <c r="H248" s="367"/>
      <c r="I248" s="367"/>
      <c r="J248" s="367"/>
      <c r="K248" s="367"/>
      <c r="L248" s="367"/>
      <c r="M248" s="367"/>
      <c r="N248" s="367"/>
      <c r="O248" s="367"/>
      <c r="P248" s="367"/>
      <c r="Q248" s="367"/>
      <c r="R248" s="367"/>
      <c r="S248" s="455" t="s">
        <v>927</v>
      </c>
      <c r="T248" s="455"/>
      <c r="U248" s="455"/>
      <c r="V248" s="455"/>
      <c r="W248" s="455"/>
      <c r="X248" s="367"/>
      <c r="Y248" s="367"/>
      <c r="Z248" s="367"/>
      <c r="AA248" s="367"/>
      <c r="AB248" s="367"/>
      <c r="AC248" s="367"/>
      <c r="AD248" s="452"/>
    </row>
    <row r="249" spans="1:30" x14ac:dyDescent="0.25">
      <c r="A249" s="367" t="s">
        <v>2015</v>
      </c>
      <c r="B249" s="367" t="s">
        <v>927</v>
      </c>
      <c r="C249" s="449" t="s">
        <v>2014</v>
      </c>
      <c r="D249" s="450" t="s">
        <v>919</v>
      </c>
      <c r="E249" s="367"/>
      <c r="F249" s="367"/>
      <c r="G249" s="367"/>
      <c r="H249" s="367"/>
      <c r="I249" s="367"/>
      <c r="J249" s="367"/>
      <c r="K249" s="367"/>
      <c r="L249" s="367"/>
      <c r="M249" s="367"/>
      <c r="N249" s="367"/>
      <c r="O249" s="367"/>
      <c r="P249" s="367"/>
      <c r="Q249" s="367"/>
      <c r="R249" s="367"/>
      <c r="S249" s="455" t="s">
        <v>927</v>
      </c>
      <c r="T249" s="455"/>
      <c r="U249" s="455"/>
      <c r="V249" s="455"/>
      <c r="W249" s="455"/>
      <c r="X249" s="367"/>
      <c r="Y249" s="367"/>
      <c r="Z249" s="367"/>
      <c r="AA249" s="367"/>
      <c r="AB249" s="367"/>
      <c r="AC249" s="367"/>
      <c r="AD249" s="452"/>
    </row>
    <row r="250" spans="1:30" x14ac:dyDescent="0.25">
      <c r="A250" s="367" t="s">
        <v>2017</v>
      </c>
      <c r="B250" s="367" t="s">
        <v>927</v>
      </c>
      <c r="C250" s="449" t="s">
        <v>2016</v>
      </c>
      <c r="D250" s="450" t="s">
        <v>919</v>
      </c>
      <c r="E250" s="367"/>
      <c r="F250" s="367"/>
      <c r="G250" s="367"/>
      <c r="H250" s="367"/>
      <c r="I250" s="367"/>
      <c r="J250" s="367"/>
      <c r="K250" s="367"/>
      <c r="L250" s="367"/>
      <c r="M250" s="367"/>
      <c r="N250" s="367"/>
      <c r="O250" s="367"/>
      <c r="P250" s="367"/>
      <c r="Q250" s="367"/>
      <c r="R250" s="367"/>
      <c r="S250" s="455" t="s">
        <v>927</v>
      </c>
      <c r="T250" s="455"/>
      <c r="U250" s="455"/>
      <c r="V250" s="455"/>
      <c r="W250" s="455"/>
      <c r="X250" s="367"/>
      <c r="Y250" s="367"/>
      <c r="Z250" s="367"/>
      <c r="AA250" s="367"/>
      <c r="AB250" s="367"/>
      <c r="AC250" s="367"/>
      <c r="AD250" s="452"/>
    </row>
    <row r="251" spans="1:30" x14ac:dyDescent="0.25">
      <c r="A251" s="367" t="s">
        <v>2019</v>
      </c>
      <c r="B251" s="367" t="s">
        <v>927</v>
      </c>
      <c r="C251" s="449" t="s">
        <v>2018</v>
      </c>
      <c r="D251" s="450" t="s">
        <v>919</v>
      </c>
      <c r="E251" s="367"/>
      <c r="F251" s="367"/>
      <c r="G251" s="367"/>
      <c r="H251" s="367"/>
      <c r="I251" s="367"/>
      <c r="J251" s="367"/>
      <c r="K251" s="367"/>
      <c r="L251" s="367"/>
      <c r="M251" s="367"/>
      <c r="N251" s="367"/>
      <c r="O251" s="367"/>
      <c r="P251" s="367"/>
      <c r="Q251" s="367"/>
      <c r="R251" s="367"/>
      <c r="S251" s="455" t="s">
        <v>927</v>
      </c>
      <c r="T251" s="455"/>
      <c r="U251" s="455"/>
      <c r="V251" s="455"/>
      <c r="W251" s="455"/>
      <c r="X251" s="367"/>
      <c r="Y251" s="367"/>
      <c r="Z251" s="367"/>
      <c r="AA251" s="367"/>
      <c r="AB251" s="367"/>
      <c r="AC251" s="367"/>
      <c r="AD251" s="452"/>
    </row>
    <row r="252" spans="1:30" x14ac:dyDescent="0.25">
      <c r="A252" s="367" t="s">
        <v>2021</v>
      </c>
      <c r="B252" s="367" t="s">
        <v>927</v>
      </c>
      <c r="C252" s="449" t="s">
        <v>2020</v>
      </c>
      <c r="D252" s="450"/>
      <c r="E252" s="450" t="s">
        <v>919</v>
      </c>
      <c r="F252" s="367"/>
      <c r="G252" s="367"/>
      <c r="H252" s="367"/>
      <c r="I252" s="367"/>
      <c r="J252" s="367"/>
      <c r="K252" s="367"/>
      <c r="L252" s="367"/>
      <c r="M252" s="367"/>
      <c r="N252" s="367"/>
      <c r="O252" s="367"/>
      <c r="P252" s="367"/>
      <c r="Q252" s="367"/>
      <c r="R252" s="367"/>
      <c r="S252" s="455" t="s">
        <v>927</v>
      </c>
      <c r="T252" s="455"/>
      <c r="U252" s="455"/>
      <c r="V252" s="455"/>
      <c r="W252" s="455"/>
      <c r="X252" s="367"/>
      <c r="Y252" s="367"/>
      <c r="Z252" s="367"/>
      <c r="AA252" s="367"/>
      <c r="AB252" s="367"/>
      <c r="AC252" s="367"/>
      <c r="AD252" s="452"/>
    </row>
    <row r="253" spans="1:30" x14ac:dyDescent="0.25">
      <c r="A253" s="367" t="s">
        <v>2024</v>
      </c>
      <c r="B253" s="367" t="s">
        <v>927</v>
      </c>
      <c r="C253" s="449" t="s">
        <v>2023</v>
      </c>
      <c r="D253" s="450" t="s">
        <v>919</v>
      </c>
      <c r="E253" s="367"/>
      <c r="F253" s="367"/>
      <c r="G253" s="367"/>
      <c r="H253" s="367"/>
      <c r="I253" s="367"/>
      <c r="J253" s="367"/>
      <c r="K253" s="367"/>
      <c r="L253" s="367"/>
      <c r="M253" s="367"/>
      <c r="N253" s="367"/>
      <c r="O253" s="367"/>
      <c r="P253" s="367"/>
      <c r="Q253" s="367"/>
      <c r="R253" s="367"/>
      <c r="S253" s="455" t="s">
        <v>927</v>
      </c>
      <c r="T253" s="455"/>
      <c r="U253" s="455"/>
      <c r="V253" s="455"/>
      <c r="W253" s="455"/>
      <c r="X253" s="367"/>
      <c r="Y253" s="367"/>
      <c r="Z253" s="367"/>
      <c r="AA253" s="367"/>
      <c r="AB253" s="367"/>
      <c r="AC253" s="367"/>
      <c r="AD253" s="452"/>
    </row>
    <row r="254" spans="1:30" x14ac:dyDescent="0.25">
      <c r="A254" s="367" t="s">
        <v>2026</v>
      </c>
      <c r="B254" s="367" t="s">
        <v>927</v>
      </c>
      <c r="C254" s="449" t="s">
        <v>2025</v>
      </c>
      <c r="D254" s="450" t="s">
        <v>919</v>
      </c>
      <c r="E254" s="367"/>
      <c r="F254" s="367"/>
      <c r="G254" s="367"/>
      <c r="H254" s="367"/>
      <c r="I254" s="367"/>
      <c r="J254" s="367"/>
      <c r="K254" s="367"/>
      <c r="L254" s="367"/>
      <c r="M254" s="367"/>
      <c r="N254" s="367"/>
      <c r="O254" s="367"/>
      <c r="P254" s="367"/>
      <c r="Q254" s="367"/>
      <c r="R254" s="367"/>
      <c r="S254" s="455" t="s">
        <v>927</v>
      </c>
      <c r="T254" s="455"/>
      <c r="U254" s="455"/>
      <c r="V254" s="455"/>
      <c r="W254" s="455"/>
      <c r="X254" s="367"/>
      <c r="Y254" s="367"/>
      <c r="Z254" s="367"/>
      <c r="AA254" s="367"/>
      <c r="AB254" s="367"/>
      <c r="AC254" s="367"/>
      <c r="AD254" s="452"/>
    </row>
    <row r="255" spans="1:30" x14ac:dyDescent="0.25">
      <c r="A255" s="471" t="s">
        <v>2029</v>
      </c>
      <c r="B255" s="471" t="s">
        <v>927</v>
      </c>
      <c r="C255" s="472" t="s">
        <v>2028</v>
      </c>
      <c r="D255" s="471" t="s">
        <v>919</v>
      </c>
      <c r="E255" s="471"/>
      <c r="F255" s="471"/>
      <c r="G255" s="471"/>
      <c r="H255" s="471"/>
      <c r="I255" s="471"/>
      <c r="J255" s="471"/>
      <c r="K255" s="471"/>
      <c r="L255" s="471"/>
      <c r="M255" s="471"/>
      <c r="N255" s="471"/>
      <c r="O255" s="471"/>
      <c r="P255" s="471"/>
      <c r="Q255" s="471"/>
      <c r="R255" s="471"/>
      <c r="S255" s="477" t="s">
        <v>927</v>
      </c>
      <c r="T255" s="477">
        <v>0</v>
      </c>
      <c r="U255" s="477">
        <v>0</v>
      </c>
      <c r="V255" s="477">
        <v>1</v>
      </c>
      <c r="W255" s="477">
        <v>5</v>
      </c>
      <c r="X255" s="473" t="s">
        <v>2128</v>
      </c>
      <c r="Y255" s="471"/>
      <c r="Z255" s="471"/>
      <c r="AA255" s="471"/>
      <c r="AB255" s="471"/>
      <c r="AC255" s="471"/>
      <c r="AD255" s="474"/>
    </row>
  </sheetData>
  <sheetProtection algorithmName="SHA-512" hashValue="73dmVnKcqza8XWcHDNfIO4qFH/wcT16reR/1A7DsH6V4EUX/IlF5QxEvSPbGBmHUgYhTVgP5AWWMDW5DEJKKfw==" saltValue="fOHzGqn2SEKY0QXEjd0kGA==" spinCount="100000" sheet="1" formatRows="0" insertColumns="0"/>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254"/>
  <sheetViews>
    <sheetView workbookViewId="0">
      <pane ySplit="1" topLeftCell="A2" activePane="bottomLeft" state="frozen"/>
      <selection activeCell="C4" sqref="C4:P7"/>
      <selection pane="bottomLeft" activeCell="E6" sqref="E6"/>
    </sheetView>
  </sheetViews>
  <sheetFormatPr defaultColWidth="9.140625" defaultRowHeight="12.75" x14ac:dyDescent="0.2"/>
  <cols>
    <col min="1" max="1" width="21.42578125" style="375" customWidth="1"/>
    <col min="2" max="2" width="35.42578125" style="375" customWidth="1"/>
    <col min="3" max="3" width="26.140625" style="375" customWidth="1"/>
    <col min="4" max="4" width="24.42578125" style="375" customWidth="1"/>
    <col min="5" max="5" width="32" style="375" customWidth="1"/>
    <col min="6" max="6" width="24.85546875" style="375" customWidth="1"/>
    <col min="7" max="7" width="22.42578125" style="375" customWidth="1"/>
    <col min="8" max="8" width="12.42578125" style="375" customWidth="1"/>
    <col min="9" max="10" width="9.140625" style="375"/>
    <col min="11" max="11" width="12.42578125" style="375" customWidth="1"/>
    <col min="12" max="12" width="12" style="375" customWidth="1"/>
    <col min="13" max="16384" width="9.140625" style="375"/>
  </cols>
  <sheetData>
    <row r="1" spans="1:12" ht="54.75" customHeight="1" x14ac:dyDescent="0.2">
      <c r="A1" s="46" t="s">
        <v>251</v>
      </c>
      <c r="B1" s="48" t="s">
        <v>253</v>
      </c>
      <c r="C1" s="48" t="s">
        <v>254</v>
      </c>
      <c r="D1" s="46" t="s">
        <v>256</v>
      </c>
      <c r="E1" s="260" t="s">
        <v>282</v>
      </c>
      <c r="F1" s="46" t="s">
        <v>285</v>
      </c>
      <c r="G1" s="46" t="s">
        <v>259</v>
      </c>
      <c r="H1" s="46" t="s">
        <v>286</v>
      </c>
      <c r="I1" s="46" t="s">
        <v>261</v>
      </c>
      <c r="J1" s="49" t="s">
        <v>262</v>
      </c>
      <c r="K1" s="49" t="s">
        <v>263</v>
      </c>
      <c r="L1" s="49" t="s">
        <v>2129</v>
      </c>
    </row>
    <row r="2" spans="1:12" x14ac:dyDescent="0.2">
      <c r="A2" s="375" t="s">
        <v>535</v>
      </c>
      <c r="B2" s="375" t="s">
        <v>2130</v>
      </c>
      <c r="C2" s="375" t="s">
        <v>2131</v>
      </c>
      <c r="D2" s="404" t="s">
        <v>2132</v>
      </c>
      <c r="E2" s="375" t="s">
        <v>2133</v>
      </c>
      <c r="F2" s="375" t="s">
        <v>2134</v>
      </c>
      <c r="G2" s="375" t="s">
        <v>2135</v>
      </c>
      <c r="H2" s="375" t="s">
        <v>2136</v>
      </c>
      <c r="I2" s="375" t="s">
        <v>539</v>
      </c>
      <c r="K2" s="375" t="s">
        <v>2137</v>
      </c>
      <c r="L2" s="498" t="s">
        <v>2137</v>
      </c>
    </row>
    <row r="3" spans="1:12" x14ac:dyDescent="0.2">
      <c r="A3" s="375" t="s">
        <v>587</v>
      </c>
      <c r="B3" s="375" t="s">
        <v>2138</v>
      </c>
      <c r="C3" s="375" t="s">
        <v>2139</v>
      </c>
      <c r="D3" s="404" t="s">
        <v>2140</v>
      </c>
      <c r="E3" s="375" t="s">
        <v>2141</v>
      </c>
      <c r="F3" s="375" t="s">
        <v>2142</v>
      </c>
      <c r="G3" s="375" t="s">
        <v>2143</v>
      </c>
      <c r="H3" s="375" t="s">
        <v>2144</v>
      </c>
      <c r="I3" s="375" t="s">
        <v>1094</v>
      </c>
      <c r="K3" s="375" t="s">
        <v>2137</v>
      </c>
      <c r="L3" s="499" t="s">
        <v>2137</v>
      </c>
    </row>
    <row r="4" spans="1:12" x14ac:dyDescent="0.2">
      <c r="A4" s="375" t="s">
        <v>739</v>
      </c>
      <c r="B4" s="375" t="s">
        <v>2145</v>
      </c>
      <c r="C4" s="375" t="s">
        <v>2146</v>
      </c>
      <c r="D4" s="404" t="s">
        <v>2147</v>
      </c>
      <c r="E4" s="375" t="s">
        <v>2148</v>
      </c>
      <c r="F4" s="375" t="s">
        <v>2149</v>
      </c>
      <c r="G4" s="375" t="s">
        <v>2150</v>
      </c>
      <c r="H4" s="375" t="s">
        <v>2151</v>
      </c>
      <c r="I4" s="375" t="s">
        <v>1094</v>
      </c>
      <c r="K4" s="375" t="s">
        <v>2137</v>
      </c>
      <c r="L4" s="499" t="s">
        <v>2137</v>
      </c>
    </row>
    <row r="5" spans="1:12" x14ac:dyDescent="0.2">
      <c r="A5" s="375" t="s">
        <v>750</v>
      </c>
      <c r="B5" s="375" t="s">
        <v>2152</v>
      </c>
      <c r="C5" s="375" t="s">
        <v>2153</v>
      </c>
      <c r="D5" s="404" t="s">
        <v>2154</v>
      </c>
      <c r="E5" s="375" t="s">
        <v>2155</v>
      </c>
      <c r="F5" s="375" t="s">
        <v>2156</v>
      </c>
      <c r="G5" s="375" t="s">
        <v>2157</v>
      </c>
      <c r="H5" s="375" t="s">
        <v>2158</v>
      </c>
      <c r="I5" s="375" t="s">
        <v>695</v>
      </c>
      <c r="K5" s="375" t="s">
        <v>2137</v>
      </c>
      <c r="L5" s="499" t="s">
        <v>2137</v>
      </c>
    </row>
    <row r="6" spans="1:12" x14ac:dyDescent="0.2">
      <c r="A6" s="375" t="s">
        <v>775</v>
      </c>
      <c r="B6" s="375" t="s">
        <v>2159</v>
      </c>
      <c r="C6" s="375" t="s">
        <v>2160</v>
      </c>
      <c r="D6" s="404" t="s">
        <v>2137</v>
      </c>
      <c r="I6" s="375" t="s">
        <v>2137</v>
      </c>
      <c r="K6" s="375" t="s">
        <v>2137</v>
      </c>
      <c r="L6" s="499" t="s">
        <v>2137</v>
      </c>
    </row>
    <row r="7" spans="1:12" x14ac:dyDescent="0.2">
      <c r="A7" s="375" t="s">
        <v>811</v>
      </c>
      <c r="B7" s="375" t="s">
        <v>2161</v>
      </c>
      <c r="C7" s="375" t="s">
        <v>2162</v>
      </c>
      <c r="D7" s="404" t="s">
        <v>2163</v>
      </c>
      <c r="E7" s="375" t="s">
        <v>2164</v>
      </c>
      <c r="F7" s="375" t="s">
        <v>2165</v>
      </c>
      <c r="G7" s="375" t="s">
        <v>2166</v>
      </c>
      <c r="H7" s="375" t="s">
        <v>2167</v>
      </c>
      <c r="I7" s="375" t="s">
        <v>1094</v>
      </c>
      <c r="K7" s="375" t="s">
        <v>2137</v>
      </c>
      <c r="L7" s="499" t="s">
        <v>2137</v>
      </c>
    </row>
    <row r="8" spans="1:12" x14ac:dyDescent="0.2">
      <c r="A8" s="375" t="s">
        <v>822</v>
      </c>
      <c r="B8" s="375" t="s">
        <v>2168</v>
      </c>
      <c r="C8" s="404" t="s">
        <v>2169</v>
      </c>
      <c r="D8" s="404" t="s">
        <v>2170</v>
      </c>
      <c r="E8" s="375" t="s">
        <v>2171</v>
      </c>
      <c r="F8" s="375" t="s">
        <v>2172</v>
      </c>
      <c r="G8" s="375" t="s">
        <v>2173</v>
      </c>
      <c r="H8" s="375" t="s">
        <v>2174</v>
      </c>
      <c r="I8" s="375" t="s">
        <v>1094</v>
      </c>
      <c r="K8" s="375" t="s">
        <v>2137</v>
      </c>
      <c r="L8" s="499" t="s">
        <v>2137</v>
      </c>
    </row>
    <row r="9" spans="1:12" x14ac:dyDescent="0.2">
      <c r="A9" s="375" t="s">
        <v>893</v>
      </c>
      <c r="B9" s="375" t="s">
        <v>2175</v>
      </c>
      <c r="C9" s="404" t="s">
        <v>2176</v>
      </c>
      <c r="D9" s="404" t="s">
        <v>2177</v>
      </c>
      <c r="E9" s="375" t="s">
        <v>2178</v>
      </c>
      <c r="F9" s="375" t="s">
        <v>2179</v>
      </c>
      <c r="G9" s="375" t="s">
        <v>2180</v>
      </c>
      <c r="H9" s="375" t="s">
        <v>2181</v>
      </c>
      <c r="I9" s="375" t="s">
        <v>1094</v>
      </c>
      <c r="K9" s="375" t="s">
        <v>2137</v>
      </c>
      <c r="L9" s="499" t="s">
        <v>2137</v>
      </c>
    </row>
    <row r="10" spans="1:12" x14ac:dyDescent="0.2">
      <c r="A10" s="375" t="s">
        <v>925</v>
      </c>
      <c r="B10" s="375" t="s">
        <v>2182</v>
      </c>
      <c r="C10" s="375" t="s">
        <v>2183</v>
      </c>
      <c r="D10" s="404" t="s">
        <v>2184</v>
      </c>
      <c r="E10" s="375" t="s">
        <v>2185</v>
      </c>
      <c r="F10" s="375" t="s">
        <v>2186</v>
      </c>
      <c r="G10" s="375" t="s">
        <v>2187</v>
      </c>
      <c r="H10" s="375" t="s">
        <v>2188</v>
      </c>
      <c r="I10" s="375" t="s">
        <v>836</v>
      </c>
      <c r="J10" s="404" t="s">
        <v>856</v>
      </c>
      <c r="K10" s="375" t="s">
        <v>2137</v>
      </c>
      <c r="L10" s="500" t="s">
        <v>2189</v>
      </c>
    </row>
    <row r="11" spans="1:12" x14ac:dyDescent="0.2">
      <c r="A11" s="375" t="s">
        <v>951</v>
      </c>
      <c r="B11" s="375" t="s">
        <v>2190</v>
      </c>
      <c r="C11" s="375" t="s">
        <v>2191</v>
      </c>
      <c r="D11" s="404" t="s">
        <v>2192</v>
      </c>
      <c r="I11" s="375" t="s">
        <v>2137</v>
      </c>
      <c r="K11" s="375" t="s">
        <v>2137</v>
      </c>
      <c r="L11" s="499" t="s">
        <v>2137</v>
      </c>
    </row>
    <row r="12" spans="1:12" x14ac:dyDescent="0.2">
      <c r="A12" s="375" t="s">
        <v>1113</v>
      </c>
      <c r="B12" s="375" t="s">
        <v>2193</v>
      </c>
      <c r="C12" s="375" t="s">
        <v>2194</v>
      </c>
      <c r="D12" s="404" t="s">
        <v>2195</v>
      </c>
      <c r="E12" s="375" t="s">
        <v>2196</v>
      </c>
      <c r="F12" s="375" t="s">
        <v>2197</v>
      </c>
      <c r="G12" s="375" t="s">
        <v>2198</v>
      </c>
      <c r="H12" s="375" t="s">
        <v>2199</v>
      </c>
      <c r="I12" s="375" t="s">
        <v>208</v>
      </c>
      <c r="K12" s="375" t="s">
        <v>2137</v>
      </c>
      <c r="L12" s="499" t="s">
        <v>2137</v>
      </c>
    </row>
    <row r="13" spans="1:12" x14ac:dyDescent="0.2">
      <c r="A13" s="375" t="s">
        <v>1126</v>
      </c>
      <c r="B13" s="375" t="s">
        <v>2200</v>
      </c>
      <c r="C13" s="375" t="s">
        <v>2201</v>
      </c>
      <c r="D13" s="404" t="s">
        <v>2202</v>
      </c>
      <c r="E13" s="375" t="s">
        <v>2203</v>
      </c>
      <c r="F13" s="375" t="s">
        <v>2204</v>
      </c>
      <c r="G13" s="375" t="s">
        <v>2205</v>
      </c>
      <c r="H13" s="375" t="s">
        <v>2206</v>
      </c>
      <c r="I13" s="375" t="s">
        <v>1094</v>
      </c>
      <c r="K13" s="375" t="s">
        <v>2137</v>
      </c>
      <c r="L13" s="499" t="s">
        <v>2137</v>
      </c>
    </row>
    <row r="14" spans="1:12" x14ac:dyDescent="0.2">
      <c r="A14" s="375" t="s">
        <v>1147</v>
      </c>
      <c r="B14" s="375" t="s">
        <v>2207</v>
      </c>
      <c r="C14" s="375" t="s">
        <v>2208</v>
      </c>
      <c r="D14" s="404" t="s">
        <v>2209</v>
      </c>
      <c r="I14" s="375" t="s">
        <v>2137</v>
      </c>
      <c r="K14" s="375" t="s">
        <v>2137</v>
      </c>
      <c r="L14" s="499" t="s">
        <v>2137</v>
      </c>
    </row>
    <row r="15" spans="1:12" x14ac:dyDescent="0.2">
      <c r="A15" s="375" t="s">
        <v>1154</v>
      </c>
      <c r="B15" s="375" t="s">
        <v>2210</v>
      </c>
      <c r="C15" s="375" t="s">
        <v>2211</v>
      </c>
      <c r="D15" s="404" t="s">
        <v>2212</v>
      </c>
      <c r="I15" s="375" t="s">
        <v>2137</v>
      </c>
      <c r="K15" s="375" t="s">
        <v>2137</v>
      </c>
      <c r="L15" s="499" t="s">
        <v>2137</v>
      </c>
    </row>
    <row r="16" spans="1:12" x14ac:dyDescent="0.2">
      <c r="A16" s="375" t="s">
        <v>1161</v>
      </c>
      <c r="B16" s="375" t="s">
        <v>2213</v>
      </c>
      <c r="C16" s="375" t="s">
        <v>2214</v>
      </c>
      <c r="D16" s="404" t="s">
        <v>2215</v>
      </c>
      <c r="E16" s="375" t="s">
        <v>2216</v>
      </c>
      <c r="F16" s="375" t="s">
        <v>2217</v>
      </c>
      <c r="G16" s="375" t="s">
        <v>2218</v>
      </c>
      <c r="H16" s="375" t="s">
        <v>2219</v>
      </c>
      <c r="I16" s="375" t="s">
        <v>208</v>
      </c>
      <c r="K16" s="375" t="s">
        <v>2137</v>
      </c>
      <c r="L16" s="499" t="s">
        <v>2137</v>
      </c>
    </row>
    <row r="17" spans="1:12" x14ac:dyDescent="0.2">
      <c r="A17" s="375" t="s">
        <v>1182</v>
      </c>
      <c r="B17" s="375" t="s">
        <v>2220</v>
      </c>
      <c r="C17" s="375" t="s">
        <v>2221</v>
      </c>
      <c r="D17" s="404" t="s">
        <v>2137</v>
      </c>
      <c r="E17" s="375" t="s">
        <v>2222</v>
      </c>
      <c r="F17" s="375" t="s">
        <v>2223</v>
      </c>
      <c r="G17" s="375" t="s">
        <v>2224</v>
      </c>
      <c r="H17" s="375" t="s">
        <v>2225</v>
      </c>
      <c r="I17" s="375" t="s">
        <v>1044</v>
      </c>
      <c r="K17" s="375" t="s">
        <v>2137</v>
      </c>
      <c r="L17" s="499" t="s">
        <v>2137</v>
      </c>
    </row>
    <row r="18" spans="1:12" x14ac:dyDescent="0.2">
      <c r="A18" s="375" t="s">
        <v>1204</v>
      </c>
      <c r="B18" s="375" t="s">
        <v>2226</v>
      </c>
      <c r="C18" s="375" t="s">
        <v>2227</v>
      </c>
      <c r="D18" s="404" t="s">
        <v>2228</v>
      </c>
      <c r="E18" s="375" t="s">
        <v>2229</v>
      </c>
      <c r="F18" s="375" t="s">
        <v>2204</v>
      </c>
      <c r="G18" s="375" t="s">
        <v>2230</v>
      </c>
      <c r="H18" s="375" t="s">
        <v>2231</v>
      </c>
      <c r="I18" s="375" t="s">
        <v>208</v>
      </c>
      <c r="K18" s="375" t="s">
        <v>2137</v>
      </c>
      <c r="L18" s="499" t="s">
        <v>2137</v>
      </c>
    </row>
    <row r="19" spans="1:12" x14ac:dyDescent="0.2">
      <c r="A19" s="375" t="s">
        <v>1223</v>
      </c>
      <c r="B19" s="375" t="s">
        <v>2232</v>
      </c>
      <c r="C19" s="375" t="s">
        <v>2233</v>
      </c>
      <c r="D19" s="404" t="s">
        <v>2234</v>
      </c>
      <c r="I19" s="375" t="s">
        <v>2137</v>
      </c>
      <c r="K19" s="375" t="s">
        <v>2137</v>
      </c>
      <c r="L19" s="499" t="s">
        <v>2137</v>
      </c>
    </row>
    <row r="20" spans="1:12" x14ac:dyDescent="0.2">
      <c r="A20" s="375" t="s">
        <v>1257</v>
      </c>
      <c r="B20" s="375" t="s">
        <v>2235</v>
      </c>
      <c r="C20" s="375" t="s">
        <v>2236</v>
      </c>
      <c r="D20" s="404" t="s">
        <v>2237</v>
      </c>
      <c r="E20" s="375" t="s">
        <v>2238</v>
      </c>
      <c r="F20" s="375" t="s">
        <v>2239</v>
      </c>
      <c r="G20" s="375" t="s">
        <v>2240</v>
      </c>
      <c r="H20" s="375" t="s">
        <v>2241</v>
      </c>
      <c r="I20" s="375" t="s">
        <v>1034</v>
      </c>
      <c r="K20" s="375" t="s">
        <v>2137</v>
      </c>
      <c r="L20" s="499" t="s">
        <v>2137</v>
      </c>
    </row>
    <row r="21" spans="1:12" x14ac:dyDescent="0.2">
      <c r="A21" s="375" t="s">
        <v>1271</v>
      </c>
      <c r="B21" s="375" t="s">
        <v>2242</v>
      </c>
      <c r="C21" s="375" t="s">
        <v>2243</v>
      </c>
      <c r="D21" s="404" t="s">
        <v>2244</v>
      </c>
      <c r="E21" s="375" t="s">
        <v>2245</v>
      </c>
      <c r="F21" s="375" t="s">
        <v>2204</v>
      </c>
      <c r="G21" s="375" t="s">
        <v>2246</v>
      </c>
      <c r="H21" s="375" t="s">
        <v>2247</v>
      </c>
      <c r="I21" s="375" t="s">
        <v>1094</v>
      </c>
      <c r="K21" s="375" t="s">
        <v>2137</v>
      </c>
      <c r="L21" s="499" t="s">
        <v>2137</v>
      </c>
    </row>
    <row r="22" spans="1:12" x14ac:dyDescent="0.2">
      <c r="A22" s="375" t="s">
        <v>1276</v>
      </c>
      <c r="B22" s="375" t="s">
        <v>2248</v>
      </c>
      <c r="C22" s="375" t="s">
        <v>2249</v>
      </c>
      <c r="D22" s="404" t="s">
        <v>2250</v>
      </c>
      <c r="E22" s="375" t="s">
        <v>2251</v>
      </c>
      <c r="F22" s="375" t="s">
        <v>2252</v>
      </c>
      <c r="G22" s="375" t="s">
        <v>2253</v>
      </c>
      <c r="H22" s="375" t="s">
        <v>2254</v>
      </c>
      <c r="I22" s="375" t="s">
        <v>1094</v>
      </c>
      <c r="K22" s="375" t="s">
        <v>2137</v>
      </c>
      <c r="L22" s="499" t="s">
        <v>2137</v>
      </c>
    </row>
    <row r="23" spans="1:12" x14ac:dyDescent="0.2">
      <c r="A23" s="375" t="s">
        <v>684</v>
      </c>
      <c r="B23" s="375" t="s">
        <v>2255</v>
      </c>
      <c r="C23" s="375" t="s">
        <v>2256</v>
      </c>
      <c r="D23" s="404" t="s">
        <v>2137</v>
      </c>
      <c r="E23" s="375" t="s">
        <v>2257</v>
      </c>
      <c r="F23" s="375" t="s">
        <v>2258</v>
      </c>
      <c r="G23" s="375" t="s">
        <v>2259</v>
      </c>
      <c r="H23" s="375" t="s">
        <v>2260</v>
      </c>
      <c r="I23" s="375" t="s">
        <v>1130</v>
      </c>
      <c r="K23" s="375" t="s">
        <v>2137</v>
      </c>
      <c r="L23" s="499" t="s">
        <v>2137</v>
      </c>
    </row>
    <row r="24" spans="1:12" x14ac:dyDescent="0.2">
      <c r="A24" s="375" t="s">
        <v>1318</v>
      </c>
      <c r="B24" s="375" t="s">
        <v>2261</v>
      </c>
      <c r="C24" s="375" t="s">
        <v>2262</v>
      </c>
      <c r="D24" s="404" t="s">
        <v>2263</v>
      </c>
      <c r="E24" s="375" t="s">
        <v>2264</v>
      </c>
      <c r="F24" s="375" t="s">
        <v>2265</v>
      </c>
      <c r="G24" s="375" t="s">
        <v>2266</v>
      </c>
      <c r="H24" s="375" t="s">
        <v>2267</v>
      </c>
      <c r="I24" s="375" t="s">
        <v>1094</v>
      </c>
      <c r="K24" s="375" t="s">
        <v>2137</v>
      </c>
      <c r="L24" s="499" t="s">
        <v>2137</v>
      </c>
    </row>
    <row r="25" spans="1:12" x14ac:dyDescent="0.2">
      <c r="A25" s="375" t="s">
        <v>1333</v>
      </c>
      <c r="B25" s="375" t="s">
        <v>2268</v>
      </c>
      <c r="C25" s="375" t="s">
        <v>2269</v>
      </c>
      <c r="D25" s="404" t="s">
        <v>2270</v>
      </c>
      <c r="I25" s="375" t="s">
        <v>2137</v>
      </c>
      <c r="K25" s="375" t="s">
        <v>2137</v>
      </c>
      <c r="L25" s="499" t="s">
        <v>2137</v>
      </c>
    </row>
    <row r="26" spans="1:12" x14ac:dyDescent="0.2">
      <c r="A26" s="375" t="s">
        <v>1340</v>
      </c>
      <c r="B26" s="375" t="s">
        <v>2271</v>
      </c>
      <c r="C26" s="375" t="s">
        <v>2272</v>
      </c>
      <c r="D26" s="404" t="s">
        <v>2273</v>
      </c>
      <c r="E26" s="375" t="s">
        <v>2274</v>
      </c>
      <c r="F26" s="375" t="s">
        <v>2275</v>
      </c>
      <c r="G26" s="375" t="s">
        <v>2276</v>
      </c>
      <c r="H26" s="375" t="s">
        <v>2277</v>
      </c>
      <c r="I26" s="375" t="s">
        <v>1094</v>
      </c>
      <c r="K26" s="375" t="s">
        <v>2137</v>
      </c>
      <c r="L26" s="499" t="s">
        <v>2137</v>
      </c>
    </row>
    <row r="27" spans="1:12" x14ac:dyDescent="0.2">
      <c r="A27" s="375" t="s">
        <v>1347</v>
      </c>
      <c r="B27" s="375" t="s">
        <v>2278</v>
      </c>
      <c r="C27" s="375" t="s">
        <v>2191</v>
      </c>
      <c r="D27" s="404" t="s">
        <v>2279</v>
      </c>
      <c r="I27" s="375" t="s">
        <v>2137</v>
      </c>
      <c r="K27" s="375" t="s">
        <v>2137</v>
      </c>
      <c r="L27" s="499" t="s">
        <v>2137</v>
      </c>
    </row>
    <row r="28" spans="1:12" x14ac:dyDescent="0.2">
      <c r="A28" s="375" t="s">
        <v>1374</v>
      </c>
      <c r="B28" s="375" t="s">
        <v>2280</v>
      </c>
      <c r="C28" s="375" t="s">
        <v>2281</v>
      </c>
      <c r="D28" s="404" t="s">
        <v>2282</v>
      </c>
      <c r="E28" s="375" t="s">
        <v>2283</v>
      </c>
      <c r="F28" s="375" t="s">
        <v>2284</v>
      </c>
      <c r="G28" s="375" t="s">
        <v>2285</v>
      </c>
      <c r="H28" s="375" t="s">
        <v>2286</v>
      </c>
      <c r="I28" s="375" t="s">
        <v>1172</v>
      </c>
      <c r="K28" s="375" t="s">
        <v>2137</v>
      </c>
      <c r="L28" s="499" t="s">
        <v>2137</v>
      </c>
    </row>
    <row r="29" spans="1:12" x14ac:dyDescent="0.2">
      <c r="A29" s="375" t="s">
        <v>1441</v>
      </c>
      <c r="B29" s="375" t="s">
        <v>2287</v>
      </c>
      <c r="C29" s="375" t="s">
        <v>2288</v>
      </c>
      <c r="D29" s="404" t="s">
        <v>2289</v>
      </c>
      <c r="E29" s="375" t="s">
        <v>2290</v>
      </c>
      <c r="F29" s="375" t="s">
        <v>2291</v>
      </c>
      <c r="G29" s="375" t="s">
        <v>2292</v>
      </c>
      <c r="H29" s="375" t="s">
        <v>2293</v>
      </c>
      <c r="I29" s="375" t="s">
        <v>1220</v>
      </c>
      <c r="K29" s="375" t="s">
        <v>2137</v>
      </c>
      <c r="L29" s="499" t="s">
        <v>2137</v>
      </c>
    </row>
    <row r="30" spans="1:12" x14ac:dyDescent="0.2">
      <c r="A30" s="375" t="s">
        <v>1448</v>
      </c>
      <c r="B30" s="375" t="s">
        <v>2294</v>
      </c>
      <c r="C30" s="375" t="s">
        <v>2295</v>
      </c>
      <c r="D30" s="404" t="s">
        <v>2102</v>
      </c>
      <c r="I30" s="375" t="s">
        <v>2137</v>
      </c>
      <c r="K30" s="375" t="s">
        <v>2137</v>
      </c>
      <c r="L30" s="499" t="s">
        <v>2137</v>
      </c>
    </row>
    <row r="31" spans="1:12" x14ac:dyDescent="0.2">
      <c r="A31" s="375" t="s">
        <v>1473</v>
      </c>
      <c r="B31" s="375" t="s">
        <v>2296</v>
      </c>
      <c r="C31" s="375" t="s">
        <v>2297</v>
      </c>
      <c r="D31" s="404" t="s">
        <v>2298</v>
      </c>
      <c r="E31" s="375" t="s">
        <v>2299</v>
      </c>
      <c r="F31" s="375" t="s">
        <v>2300</v>
      </c>
      <c r="G31" s="375" t="s">
        <v>2301</v>
      </c>
      <c r="H31" s="375" t="s">
        <v>2302</v>
      </c>
      <c r="I31" s="375" t="s">
        <v>208</v>
      </c>
      <c r="K31" s="375" t="s">
        <v>2137</v>
      </c>
      <c r="L31" s="499" t="s">
        <v>2137</v>
      </c>
    </row>
    <row r="32" spans="1:12" x14ac:dyDescent="0.2">
      <c r="A32" s="375" t="s">
        <v>1480</v>
      </c>
      <c r="B32" s="375" t="s">
        <v>2303</v>
      </c>
      <c r="C32" s="375" t="s">
        <v>2304</v>
      </c>
      <c r="D32" s="404" t="s">
        <v>2305</v>
      </c>
      <c r="E32" s="375" t="s">
        <v>2306</v>
      </c>
      <c r="F32" s="375" t="s">
        <v>2307</v>
      </c>
      <c r="G32" s="375" t="s">
        <v>2308</v>
      </c>
      <c r="H32" s="375" t="s">
        <v>2309</v>
      </c>
      <c r="I32" s="375" t="s">
        <v>1094</v>
      </c>
      <c r="K32" s="375" t="s">
        <v>2137</v>
      </c>
      <c r="L32" s="499" t="s">
        <v>2137</v>
      </c>
    </row>
    <row r="33" spans="1:12" x14ac:dyDescent="0.2">
      <c r="A33" s="375" t="s">
        <v>1491</v>
      </c>
      <c r="B33" s="404" t="s">
        <v>2310</v>
      </c>
      <c r="C33" s="404" t="s">
        <v>2311</v>
      </c>
      <c r="D33" s="404" t="s">
        <v>2312</v>
      </c>
      <c r="E33" s="375" t="s">
        <v>2313</v>
      </c>
      <c r="F33" s="375" t="s">
        <v>2314</v>
      </c>
      <c r="G33" s="375" t="s">
        <v>2315</v>
      </c>
      <c r="H33" s="375" t="s">
        <v>2316</v>
      </c>
      <c r="I33" s="375" t="s">
        <v>208</v>
      </c>
      <c r="K33" s="375" t="s">
        <v>2137</v>
      </c>
      <c r="L33" s="499" t="s">
        <v>2137</v>
      </c>
    </row>
    <row r="34" spans="1:12" x14ac:dyDescent="0.2">
      <c r="A34" s="375" t="s">
        <v>200</v>
      </c>
      <c r="B34" s="375" t="s">
        <v>3206</v>
      </c>
      <c r="C34" s="375" t="s">
        <v>3207</v>
      </c>
      <c r="D34" s="404" t="s">
        <v>3208</v>
      </c>
      <c r="E34" s="375" t="s">
        <v>3209</v>
      </c>
      <c r="F34" s="375" t="s">
        <v>3210</v>
      </c>
      <c r="G34" s="375" t="s">
        <v>3211</v>
      </c>
      <c r="H34" s="375" t="s">
        <v>3212</v>
      </c>
      <c r="I34" s="375" t="s">
        <v>1094</v>
      </c>
      <c r="K34" s="375" t="s">
        <v>2137</v>
      </c>
      <c r="L34" s="499" t="s">
        <v>2137</v>
      </c>
    </row>
    <row r="35" spans="1:12" x14ac:dyDescent="0.2">
      <c r="A35" s="375" t="s">
        <v>1524</v>
      </c>
      <c r="B35" s="375" t="s">
        <v>2317</v>
      </c>
      <c r="C35" s="375" t="s">
        <v>2318</v>
      </c>
      <c r="D35" s="404">
        <v>1220</v>
      </c>
      <c r="E35" s="375" t="s">
        <v>2319</v>
      </c>
      <c r="F35" s="375" t="s">
        <v>2320</v>
      </c>
      <c r="G35" s="375" t="s">
        <v>2321</v>
      </c>
      <c r="H35" s="375" t="s">
        <v>2322</v>
      </c>
      <c r="I35" s="375" t="s">
        <v>208</v>
      </c>
      <c r="K35" s="375" t="s">
        <v>2137</v>
      </c>
      <c r="L35" s="500" t="s">
        <v>2323</v>
      </c>
    </row>
    <row r="36" spans="1:12" x14ac:dyDescent="0.2">
      <c r="A36" s="375" t="s">
        <v>1531</v>
      </c>
      <c r="B36" s="375" t="s">
        <v>2324</v>
      </c>
      <c r="C36" s="375" t="s">
        <v>2325</v>
      </c>
      <c r="D36" s="404" t="s">
        <v>2326</v>
      </c>
      <c r="E36" s="375" t="s">
        <v>2327</v>
      </c>
      <c r="F36" s="375" t="s">
        <v>2328</v>
      </c>
      <c r="G36" s="375" t="s">
        <v>2329</v>
      </c>
      <c r="H36" s="375" t="s">
        <v>2330</v>
      </c>
      <c r="I36" s="404" t="s">
        <v>1351</v>
      </c>
      <c r="K36" s="375" t="s">
        <v>2137</v>
      </c>
      <c r="L36" s="500" t="s">
        <v>2331</v>
      </c>
    </row>
    <row r="37" spans="1:12" x14ac:dyDescent="0.2">
      <c r="A37" s="375" t="s">
        <v>1562</v>
      </c>
      <c r="B37" s="375" t="s">
        <v>2332</v>
      </c>
      <c r="C37" s="404" t="s">
        <v>2333</v>
      </c>
      <c r="D37" s="404" t="s">
        <v>2334</v>
      </c>
      <c r="E37" s="375" t="s">
        <v>2335</v>
      </c>
      <c r="F37" s="375" t="s">
        <v>2336</v>
      </c>
      <c r="G37" s="375" t="s">
        <v>2337</v>
      </c>
      <c r="H37" s="375" t="s">
        <v>2338</v>
      </c>
      <c r="I37" s="375" t="s">
        <v>1094</v>
      </c>
      <c r="K37" s="375" t="s">
        <v>2137</v>
      </c>
      <c r="L37" s="499" t="s">
        <v>2137</v>
      </c>
    </row>
    <row r="38" spans="1:12" x14ac:dyDescent="0.2">
      <c r="A38" s="375" t="s">
        <v>1569</v>
      </c>
      <c r="B38" s="375" t="s">
        <v>2339</v>
      </c>
      <c r="C38" s="375" t="s">
        <v>2340</v>
      </c>
      <c r="D38" s="404" t="s">
        <v>1007</v>
      </c>
      <c r="E38" s="375" t="s">
        <v>2341</v>
      </c>
      <c r="F38" s="375" t="s">
        <v>2342</v>
      </c>
      <c r="G38" s="375" t="s">
        <v>2343</v>
      </c>
      <c r="H38" s="375" t="s">
        <v>2344</v>
      </c>
      <c r="I38" s="375" t="s">
        <v>208</v>
      </c>
      <c r="K38" s="375" t="s">
        <v>2137</v>
      </c>
      <c r="L38" s="499" t="s">
        <v>2137</v>
      </c>
    </row>
    <row r="39" spans="1:12" x14ac:dyDescent="0.2">
      <c r="A39" s="375" t="s">
        <v>1583</v>
      </c>
      <c r="B39" s="375" t="s">
        <v>2345</v>
      </c>
      <c r="C39" s="375" t="s">
        <v>2346</v>
      </c>
      <c r="D39" s="404" t="s">
        <v>2137</v>
      </c>
      <c r="I39" s="375" t="s">
        <v>2137</v>
      </c>
      <c r="K39" s="375" t="s">
        <v>2137</v>
      </c>
      <c r="L39" s="499" t="s">
        <v>2137</v>
      </c>
    </row>
    <row r="40" spans="1:12" x14ac:dyDescent="0.2">
      <c r="A40" s="375" t="s">
        <v>1588</v>
      </c>
      <c r="B40" s="375" t="s">
        <v>2347</v>
      </c>
      <c r="C40" s="375" t="s">
        <v>2348</v>
      </c>
      <c r="D40" s="404" t="s">
        <v>1043</v>
      </c>
      <c r="E40" s="375" t="s">
        <v>2349</v>
      </c>
      <c r="F40" s="375" t="s">
        <v>2350</v>
      </c>
      <c r="G40" s="375" t="s">
        <v>2351</v>
      </c>
      <c r="H40" s="375" t="s">
        <v>2352</v>
      </c>
      <c r="I40" s="375" t="s">
        <v>208</v>
      </c>
      <c r="K40" s="375" t="s">
        <v>2137</v>
      </c>
      <c r="L40" s="499" t="s">
        <v>2137</v>
      </c>
    </row>
    <row r="41" spans="1:12" x14ac:dyDescent="0.2">
      <c r="A41" s="375" t="s">
        <v>1608</v>
      </c>
      <c r="B41" s="375" t="s">
        <v>2353</v>
      </c>
      <c r="C41" s="375" t="s">
        <v>2354</v>
      </c>
      <c r="D41" s="404" t="s">
        <v>2355</v>
      </c>
      <c r="I41" s="375" t="s">
        <v>2137</v>
      </c>
      <c r="K41" s="375" t="s">
        <v>2137</v>
      </c>
      <c r="L41" s="499" t="s">
        <v>2137</v>
      </c>
    </row>
    <row r="42" spans="1:12" x14ac:dyDescent="0.2">
      <c r="A42" s="375" t="s">
        <v>1613</v>
      </c>
      <c r="B42" s="375" t="s">
        <v>2356</v>
      </c>
      <c r="C42" s="375" t="s">
        <v>2357</v>
      </c>
      <c r="D42" s="404" t="s">
        <v>2358</v>
      </c>
      <c r="I42" s="375" t="s">
        <v>2137</v>
      </c>
      <c r="K42" s="375" t="s">
        <v>2137</v>
      </c>
      <c r="L42" s="499" t="s">
        <v>2137</v>
      </c>
    </row>
    <row r="43" spans="1:12" x14ac:dyDescent="0.2">
      <c r="A43" s="375" t="s">
        <v>1618</v>
      </c>
      <c r="B43" s="375" t="s">
        <v>2359</v>
      </c>
      <c r="C43" s="375" t="s">
        <v>2360</v>
      </c>
      <c r="D43" s="404" t="s">
        <v>1007</v>
      </c>
      <c r="I43" s="375" t="s">
        <v>2137</v>
      </c>
      <c r="K43" s="375" t="s">
        <v>2137</v>
      </c>
      <c r="L43" s="499" t="s">
        <v>2137</v>
      </c>
    </row>
    <row r="44" spans="1:12" x14ac:dyDescent="0.2">
      <c r="A44" s="404" t="s">
        <v>1769</v>
      </c>
      <c r="B44" s="375" t="s">
        <v>2361</v>
      </c>
      <c r="C44" s="375" t="s">
        <v>2362</v>
      </c>
      <c r="D44" s="404" t="s">
        <v>2363</v>
      </c>
      <c r="E44" s="375" t="s">
        <v>2364</v>
      </c>
      <c r="F44" s="375" t="s">
        <v>2365</v>
      </c>
      <c r="G44" s="375" t="s">
        <v>2366</v>
      </c>
      <c r="H44" s="375" t="s">
        <v>2367</v>
      </c>
      <c r="I44" s="375" t="s">
        <v>1094</v>
      </c>
      <c r="K44" s="375" t="s">
        <v>2137</v>
      </c>
      <c r="L44" s="499" t="s">
        <v>2137</v>
      </c>
    </row>
    <row r="45" spans="1:12" x14ac:dyDescent="0.2">
      <c r="A45" s="375" t="s">
        <v>1651</v>
      </c>
      <c r="B45" s="375" t="s">
        <v>2368</v>
      </c>
      <c r="C45" s="375" t="s">
        <v>2369</v>
      </c>
      <c r="D45" s="404" t="s">
        <v>2370</v>
      </c>
      <c r="I45" s="375" t="s">
        <v>2137</v>
      </c>
      <c r="K45" s="375" t="s">
        <v>2137</v>
      </c>
      <c r="L45" s="499" t="s">
        <v>2137</v>
      </c>
    </row>
    <row r="46" spans="1:12" x14ac:dyDescent="0.2">
      <c r="A46" s="375" t="s">
        <v>1665</v>
      </c>
      <c r="B46" s="375" t="s">
        <v>2371</v>
      </c>
      <c r="C46" s="375" t="s">
        <v>2372</v>
      </c>
      <c r="D46" s="404" t="s">
        <v>2373</v>
      </c>
      <c r="E46" s="375" t="s">
        <v>2374</v>
      </c>
      <c r="F46" s="375" t="s">
        <v>2204</v>
      </c>
      <c r="G46" s="375" t="s">
        <v>2375</v>
      </c>
      <c r="H46" s="375" t="s">
        <v>2376</v>
      </c>
      <c r="I46" s="375" t="s">
        <v>208</v>
      </c>
      <c r="K46" s="375" t="s">
        <v>2137</v>
      </c>
      <c r="L46" s="499" t="s">
        <v>2137</v>
      </c>
    </row>
    <row r="47" spans="1:12" x14ac:dyDescent="0.2">
      <c r="A47" s="375" t="s">
        <v>1670</v>
      </c>
      <c r="B47" s="375" t="s">
        <v>2377</v>
      </c>
      <c r="C47" s="375" t="s">
        <v>2378</v>
      </c>
      <c r="D47" s="404" t="s">
        <v>2379</v>
      </c>
      <c r="E47" s="375" t="s">
        <v>2380</v>
      </c>
      <c r="F47" s="375" t="s">
        <v>2381</v>
      </c>
      <c r="G47" s="375" t="s">
        <v>2382</v>
      </c>
      <c r="H47" s="375" t="s">
        <v>2383</v>
      </c>
      <c r="I47" s="375" t="s">
        <v>1477</v>
      </c>
      <c r="K47" s="375" t="s">
        <v>2137</v>
      </c>
      <c r="L47" s="499" t="s">
        <v>2137</v>
      </c>
    </row>
    <row r="48" spans="1:12" x14ac:dyDescent="0.2">
      <c r="A48" s="375" t="s">
        <v>1686</v>
      </c>
      <c r="B48" s="375" t="s">
        <v>2384</v>
      </c>
      <c r="C48" s="375" t="s">
        <v>2385</v>
      </c>
      <c r="D48" s="404" t="s">
        <v>2137</v>
      </c>
      <c r="E48" s="375" t="s">
        <v>2386</v>
      </c>
      <c r="F48" s="375" t="s">
        <v>2204</v>
      </c>
      <c r="G48" s="375" t="s">
        <v>2387</v>
      </c>
      <c r="H48" s="375" t="s">
        <v>2388</v>
      </c>
      <c r="I48" s="375" t="s">
        <v>1094</v>
      </c>
      <c r="K48" s="375" t="s">
        <v>2137</v>
      </c>
      <c r="L48" s="499" t="s">
        <v>2137</v>
      </c>
    </row>
    <row r="49" spans="1:12" x14ac:dyDescent="0.2">
      <c r="A49" s="375" t="s">
        <v>1690</v>
      </c>
      <c r="B49" s="375" t="s">
        <v>2389</v>
      </c>
      <c r="C49" s="375" t="s">
        <v>2390</v>
      </c>
      <c r="D49" s="404" t="s">
        <v>2391</v>
      </c>
      <c r="E49" s="375" t="s">
        <v>2392</v>
      </c>
      <c r="F49" s="404" t="s">
        <v>2393</v>
      </c>
      <c r="G49" s="375" t="s">
        <v>2394</v>
      </c>
      <c r="H49" s="375" t="s">
        <v>2395</v>
      </c>
      <c r="I49" s="375" t="s">
        <v>1094</v>
      </c>
      <c r="K49" s="375" t="s">
        <v>2137</v>
      </c>
      <c r="L49" s="499" t="s">
        <v>2137</v>
      </c>
    </row>
    <row r="50" spans="1:12" x14ac:dyDescent="0.2">
      <c r="A50" s="375" t="s">
        <v>1698</v>
      </c>
      <c r="B50" s="375" t="s">
        <v>2396</v>
      </c>
      <c r="C50" s="375" t="s">
        <v>2397</v>
      </c>
      <c r="D50" s="404" t="s">
        <v>2398</v>
      </c>
      <c r="E50" s="375" t="s">
        <v>2399</v>
      </c>
      <c r="F50" s="375" t="s">
        <v>2400</v>
      </c>
      <c r="G50" s="375" t="s">
        <v>2401</v>
      </c>
      <c r="H50" s="375" t="s">
        <v>2402</v>
      </c>
      <c r="I50" s="375" t="s">
        <v>1094</v>
      </c>
      <c r="K50" s="375" t="s">
        <v>2137</v>
      </c>
      <c r="L50" s="499" t="s">
        <v>2137</v>
      </c>
    </row>
    <row r="51" spans="1:12" x14ac:dyDescent="0.2">
      <c r="A51" s="375" t="s">
        <v>1735</v>
      </c>
      <c r="B51" s="375" t="s">
        <v>2403</v>
      </c>
      <c r="C51" s="375" t="s">
        <v>2404</v>
      </c>
      <c r="D51" s="404" t="s">
        <v>2137</v>
      </c>
      <c r="E51" s="375" t="s">
        <v>2405</v>
      </c>
      <c r="F51" s="375" t="s">
        <v>2406</v>
      </c>
      <c r="G51" s="375" t="s">
        <v>2407</v>
      </c>
      <c r="H51" s="375" t="s">
        <v>2408</v>
      </c>
      <c r="I51" s="375" t="s">
        <v>208</v>
      </c>
      <c r="K51" s="375" t="s">
        <v>2137</v>
      </c>
      <c r="L51" s="499" t="s">
        <v>2137</v>
      </c>
    </row>
    <row r="52" spans="1:12" x14ac:dyDescent="0.2">
      <c r="A52" s="375" t="s">
        <v>1779</v>
      </c>
      <c r="B52" s="375" t="s">
        <v>2409</v>
      </c>
      <c r="C52" s="375" t="s">
        <v>2410</v>
      </c>
      <c r="D52" s="404" t="s">
        <v>2411</v>
      </c>
      <c r="E52" s="375" t="s">
        <v>2412</v>
      </c>
      <c r="F52" s="375" t="s">
        <v>2413</v>
      </c>
      <c r="G52" s="375" t="s">
        <v>2414</v>
      </c>
      <c r="H52" s="375" t="s">
        <v>2415</v>
      </c>
      <c r="I52" s="375" t="s">
        <v>208</v>
      </c>
      <c r="K52" s="375" t="s">
        <v>2137</v>
      </c>
      <c r="L52" s="499" t="s">
        <v>2137</v>
      </c>
    </row>
    <row r="53" spans="1:12" x14ac:dyDescent="0.2">
      <c r="A53" s="375" t="s">
        <v>1789</v>
      </c>
      <c r="B53" s="375" t="s">
        <v>2416</v>
      </c>
      <c r="C53" s="375" t="s">
        <v>2417</v>
      </c>
      <c r="D53" s="404" t="s">
        <v>2418</v>
      </c>
      <c r="E53" s="375" t="s">
        <v>2419</v>
      </c>
      <c r="F53" s="375" t="s">
        <v>2420</v>
      </c>
      <c r="G53" s="375" t="s">
        <v>2421</v>
      </c>
      <c r="H53" s="375" t="s">
        <v>2422</v>
      </c>
      <c r="I53" s="375" t="s">
        <v>1585</v>
      </c>
      <c r="J53" s="404" t="s">
        <v>867</v>
      </c>
      <c r="K53" s="375" t="s">
        <v>2137</v>
      </c>
      <c r="L53" s="499" t="s">
        <v>2137</v>
      </c>
    </row>
    <row r="54" spans="1:12" x14ac:dyDescent="0.2">
      <c r="A54" s="375" t="s">
        <v>1799</v>
      </c>
      <c r="B54" s="375" t="s">
        <v>2423</v>
      </c>
      <c r="C54" s="375" t="s">
        <v>2424</v>
      </c>
      <c r="D54" s="404" t="s">
        <v>2425</v>
      </c>
      <c r="E54" s="375" t="s">
        <v>2426</v>
      </c>
      <c r="F54" s="375" t="s">
        <v>2427</v>
      </c>
      <c r="G54" s="375" t="s">
        <v>2428</v>
      </c>
      <c r="H54" s="375" t="s">
        <v>2429</v>
      </c>
      <c r="I54" s="375" t="s">
        <v>1241</v>
      </c>
      <c r="K54" s="375" t="s">
        <v>2137</v>
      </c>
      <c r="L54" s="499" t="s">
        <v>2137</v>
      </c>
    </row>
    <row r="55" spans="1:12" x14ac:dyDescent="0.2">
      <c r="A55" s="375" t="s">
        <v>1831</v>
      </c>
      <c r="B55" s="375" t="s">
        <v>2430</v>
      </c>
      <c r="C55" s="375" t="s">
        <v>2431</v>
      </c>
      <c r="D55" s="404" t="s">
        <v>2432</v>
      </c>
      <c r="I55" s="375" t="s">
        <v>2137</v>
      </c>
      <c r="K55" s="375" t="s">
        <v>2137</v>
      </c>
      <c r="L55" s="499" t="s">
        <v>2137</v>
      </c>
    </row>
    <row r="56" spans="1:12" x14ac:dyDescent="0.2">
      <c r="A56" s="375" t="s">
        <v>1834</v>
      </c>
      <c r="B56" s="375" t="s">
        <v>2433</v>
      </c>
      <c r="C56" s="375" t="s">
        <v>2434</v>
      </c>
      <c r="D56" s="404" t="s">
        <v>2435</v>
      </c>
      <c r="E56" s="375" t="s">
        <v>2436</v>
      </c>
      <c r="F56" s="375" t="s">
        <v>2437</v>
      </c>
      <c r="G56" s="375" t="s">
        <v>2438</v>
      </c>
      <c r="H56" s="375" t="s">
        <v>2439</v>
      </c>
      <c r="I56" s="375" t="s">
        <v>1094</v>
      </c>
      <c r="K56" s="375" t="s">
        <v>2137</v>
      </c>
      <c r="L56" s="499" t="s">
        <v>2137</v>
      </c>
    </row>
    <row r="57" spans="1:12" x14ac:dyDescent="0.2">
      <c r="A57" s="375" t="s">
        <v>1839</v>
      </c>
      <c r="B57" s="375" t="s">
        <v>2440</v>
      </c>
      <c r="C57" s="375" t="s">
        <v>2441</v>
      </c>
      <c r="D57" s="404" t="s">
        <v>2137</v>
      </c>
      <c r="I57" s="375" t="s">
        <v>2137</v>
      </c>
      <c r="K57" s="375" t="s">
        <v>2137</v>
      </c>
      <c r="L57" s="499" t="s">
        <v>2137</v>
      </c>
    </row>
    <row r="58" spans="1:12" x14ac:dyDescent="0.2">
      <c r="A58" s="375" t="s">
        <v>1842</v>
      </c>
      <c r="B58" s="375" t="s">
        <v>2442</v>
      </c>
      <c r="C58" s="375" t="s">
        <v>2443</v>
      </c>
      <c r="D58" s="404" t="s">
        <v>2137</v>
      </c>
      <c r="E58" s="375" t="s">
        <v>2444</v>
      </c>
      <c r="F58" s="375" t="s">
        <v>2445</v>
      </c>
      <c r="G58" s="375" t="s">
        <v>2446</v>
      </c>
      <c r="H58" s="375" t="s">
        <v>2447</v>
      </c>
      <c r="I58" s="375" t="s">
        <v>208</v>
      </c>
      <c r="K58" s="375" t="s">
        <v>2137</v>
      </c>
      <c r="L58" s="499" t="s">
        <v>2137</v>
      </c>
    </row>
    <row r="59" spans="1:12" x14ac:dyDescent="0.2">
      <c r="A59" s="375" t="s">
        <v>1857</v>
      </c>
      <c r="B59" s="375" t="s">
        <v>2448</v>
      </c>
      <c r="C59" s="375" t="s">
        <v>2449</v>
      </c>
      <c r="D59" s="404" t="s">
        <v>2137</v>
      </c>
      <c r="E59" s="375" t="s">
        <v>2450</v>
      </c>
      <c r="F59" s="375" t="s">
        <v>2451</v>
      </c>
      <c r="G59" s="375" t="s">
        <v>2452</v>
      </c>
      <c r="H59" s="375" t="s">
        <v>2453</v>
      </c>
      <c r="I59" s="375" t="s">
        <v>1796</v>
      </c>
      <c r="K59" s="375" t="s">
        <v>2137</v>
      </c>
      <c r="L59" s="499" t="s">
        <v>2137</v>
      </c>
    </row>
    <row r="60" spans="1:12" x14ac:dyDescent="0.2">
      <c r="A60" s="375" t="s">
        <v>1869</v>
      </c>
      <c r="B60" s="375" t="s">
        <v>2454</v>
      </c>
      <c r="C60" s="375" t="s">
        <v>2455</v>
      </c>
      <c r="D60" s="404" t="s">
        <v>2456</v>
      </c>
      <c r="I60" s="375" t="s">
        <v>2137</v>
      </c>
      <c r="K60" s="375" t="s">
        <v>2137</v>
      </c>
      <c r="L60" s="499" t="s">
        <v>2137</v>
      </c>
    </row>
    <row r="61" spans="1:12" x14ac:dyDescent="0.2">
      <c r="A61" s="375" t="s">
        <v>1872</v>
      </c>
      <c r="B61" s="375" t="s">
        <v>2457</v>
      </c>
      <c r="C61" s="375" t="s">
        <v>2458</v>
      </c>
      <c r="D61" s="404" t="s">
        <v>2459</v>
      </c>
      <c r="I61" s="375" t="s">
        <v>2137</v>
      </c>
      <c r="K61" s="375" t="s">
        <v>2137</v>
      </c>
      <c r="L61" s="499" t="s">
        <v>2137</v>
      </c>
    </row>
    <row r="62" spans="1:12" x14ac:dyDescent="0.2">
      <c r="A62" s="375" t="s">
        <v>1875</v>
      </c>
      <c r="B62" s="375" t="s">
        <v>2460</v>
      </c>
      <c r="C62" s="375" t="s">
        <v>2461</v>
      </c>
      <c r="D62" s="404" t="s">
        <v>2462</v>
      </c>
      <c r="I62" s="375" t="s">
        <v>2137</v>
      </c>
      <c r="K62" s="375" t="s">
        <v>2137</v>
      </c>
      <c r="L62" s="500" t="s">
        <v>2463</v>
      </c>
    </row>
    <row r="63" spans="1:12" x14ac:dyDescent="0.2">
      <c r="A63" s="375" t="s">
        <v>1881</v>
      </c>
      <c r="B63" s="375" t="s">
        <v>2464</v>
      </c>
      <c r="C63" s="375" t="s">
        <v>2465</v>
      </c>
      <c r="D63" s="404" t="s">
        <v>2466</v>
      </c>
      <c r="E63" s="375" t="s">
        <v>2467</v>
      </c>
      <c r="F63" s="375" t="s">
        <v>2468</v>
      </c>
      <c r="G63" s="375" t="s">
        <v>2469</v>
      </c>
      <c r="H63" s="375" t="s">
        <v>2470</v>
      </c>
      <c r="I63" s="375" t="s">
        <v>208</v>
      </c>
      <c r="K63" s="375" t="s">
        <v>2137</v>
      </c>
      <c r="L63" s="499" t="s">
        <v>2137</v>
      </c>
    </row>
    <row r="64" spans="1:12" x14ac:dyDescent="0.2">
      <c r="A64" s="375" t="s">
        <v>1883</v>
      </c>
      <c r="B64" s="375" t="s">
        <v>2471</v>
      </c>
      <c r="C64" s="404" t="s">
        <v>2472</v>
      </c>
      <c r="D64" s="404" t="s">
        <v>2473</v>
      </c>
      <c r="I64" s="375" t="s">
        <v>2137</v>
      </c>
      <c r="K64" s="375" t="s">
        <v>2137</v>
      </c>
      <c r="L64" s="499" t="s">
        <v>2137</v>
      </c>
    </row>
    <row r="65" spans="1:12" x14ac:dyDescent="0.2">
      <c r="A65" s="375" t="s">
        <v>1895</v>
      </c>
      <c r="B65" s="375" t="s">
        <v>2474</v>
      </c>
      <c r="C65" s="375" t="s">
        <v>2475</v>
      </c>
      <c r="D65" s="404" t="s">
        <v>2476</v>
      </c>
      <c r="E65" s="375" t="s">
        <v>2477</v>
      </c>
      <c r="F65" s="375" t="s">
        <v>2478</v>
      </c>
      <c r="G65" s="375" t="s">
        <v>2479</v>
      </c>
      <c r="H65" s="375" t="s">
        <v>2480</v>
      </c>
      <c r="I65" s="375" t="s">
        <v>208</v>
      </c>
      <c r="K65" s="375" t="s">
        <v>2137</v>
      </c>
      <c r="L65" s="499" t="s">
        <v>2137</v>
      </c>
    </row>
    <row r="66" spans="1:12" x14ac:dyDescent="0.2">
      <c r="A66" s="375" t="s">
        <v>1898</v>
      </c>
      <c r="B66" s="375" t="s">
        <v>2481</v>
      </c>
      <c r="C66" s="375" t="s">
        <v>2482</v>
      </c>
      <c r="D66" s="404" t="s">
        <v>2483</v>
      </c>
      <c r="I66" s="375" t="s">
        <v>2137</v>
      </c>
      <c r="K66" s="375" t="s">
        <v>2137</v>
      </c>
      <c r="L66" s="499" t="s">
        <v>2137</v>
      </c>
    </row>
    <row r="67" spans="1:12" x14ac:dyDescent="0.2">
      <c r="A67" s="375" t="s">
        <v>1915</v>
      </c>
      <c r="B67" s="375" t="s">
        <v>2484</v>
      </c>
      <c r="C67" s="375" t="s">
        <v>2485</v>
      </c>
      <c r="D67" s="404" t="s">
        <v>2486</v>
      </c>
      <c r="E67" s="375" t="s">
        <v>2487</v>
      </c>
      <c r="F67" s="375" t="s">
        <v>2488</v>
      </c>
      <c r="G67" s="375" t="s">
        <v>2489</v>
      </c>
      <c r="H67" s="375" t="s">
        <v>2490</v>
      </c>
      <c r="I67" s="375" t="s">
        <v>1094</v>
      </c>
      <c r="K67" s="375" t="s">
        <v>2137</v>
      </c>
      <c r="L67" s="499" t="s">
        <v>2137</v>
      </c>
    </row>
    <row r="68" spans="1:12" x14ac:dyDescent="0.2">
      <c r="A68" s="375" t="s">
        <v>1927</v>
      </c>
      <c r="B68" s="375" t="s">
        <v>2491</v>
      </c>
      <c r="C68" s="375" t="s">
        <v>2492</v>
      </c>
      <c r="D68" s="404" t="s">
        <v>2493</v>
      </c>
      <c r="E68" s="375" t="s">
        <v>2494</v>
      </c>
      <c r="F68" s="375" t="s">
        <v>2204</v>
      </c>
      <c r="G68" s="375" t="s">
        <v>2495</v>
      </c>
      <c r="H68" s="375" t="s">
        <v>2496</v>
      </c>
      <c r="I68" s="375" t="s">
        <v>1653</v>
      </c>
      <c r="K68" s="375" t="s">
        <v>2137</v>
      </c>
      <c r="L68" s="499" t="s">
        <v>2137</v>
      </c>
    </row>
    <row r="69" spans="1:12" x14ac:dyDescent="0.2">
      <c r="A69" s="375" t="s">
        <v>1930</v>
      </c>
      <c r="B69" s="375" t="s">
        <v>2497</v>
      </c>
      <c r="C69" s="375" t="s">
        <v>2498</v>
      </c>
      <c r="D69" s="404" t="s">
        <v>2499</v>
      </c>
      <c r="E69" s="375" t="s">
        <v>2500</v>
      </c>
      <c r="F69" s="375" t="s">
        <v>2501</v>
      </c>
      <c r="G69" s="375" t="s">
        <v>2502</v>
      </c>
      <c r="H69" s="375" t="s">
        <v>2503</v>
      </c>
      <c r="I69" s="375" t="s">
        <v>928</v>
      </c>
      <c r="K69" s="375" t="s">
        <v>2137</v>
      </c>
      <c r="L69" s="499" t="s">
        <v>2137</v>
      </c>
    </row>
    <row r="70" spans="1:12" x14ac:dyDescent="0.2">
      <c r="A70" s="375" t="s">
        <v>1947</v>
      </c>
      <c r="B70" s="375" t="s">
        <v>2504</v>
      </c>
      <c r="C70" s="375" t="s">
        <v>2505</v>
      </c>
      <c r="D70" s="404" t="s">
        <v>2506</v>
      </c>
      <c r="E70" s="375" t="s">
        <v>2507</v>
      </c>
      <c r="F70" s="375" t="s">
        <v>2508</v>
      </c>
      <c r="G70" s="375" t="s">
        <v>2509</v>
      </c>
      <c r="H70" s="375" t="s">
        <v>2510</v>
      </c>
      <c r="I70" s="375" t="s">
        <v>208</v>
      </c>
      <c r="K70" s="375" t="s">
        <v>2137</v>
      </c>
      <c r="L70" s="499" t="s">
        <v>2137</v>
      </c>
    </row>
    <row r="71" spans="1:12" x14ac:dyDescent="0.2">
      <c r="A71" s="375" t="s">
        <v>1961</v>
      </c>
      <c r="B71" s="375" t="s">
        <v>2511</v>
      </c>
      <c r="C71" s="375" t="s">
        <v>2512</v>
      </c>
      <c r="D71" s="404" t="s">
        <v>2513</v>
      </c>
      <c r="E71" s="375" t="s">
        <v>2514</v>
      </c>
      <c r="F71" s="375" t="s">
        <v>2515</v>
      </c>
      <c r="G71" s="375" t="s">
        <v>2516</v>
      </c>
      <c r="H71" s="375" t="s">
        <v>2517</v>
      </c>
      <c r="I71" s="375" t="s">
        <v>1723</v>
      </c>
      <c r="K71" s="375" t="s">
        <v>2137</v>
      </c>
      <c r="L71" s="499" t="s">
        <v>2137</v>
      </c>
    </row>
    <row r="72" spans="1:12" x14ac:dyDescent="0.2">
      <c r="A72" s="375" t="s">
        <v>1964</v>
      </c>
      <c r="B72" s="375" t="s">
        <v>2518</v>
      </c>
      <c r="C72" s="375" t="s">
        <v>2519</v>
      </c>
      <c r="D72" s="404" t="s">
        <v>2520</v>
      </c>
      <c r="I72" s="375" t="s">
        <v>2137</v>
      </c>
      <c r="K72" s="375" t="s">
        <v>2137</v>
      </c>
      <c r="L72" s="499" t="s">
        <v>2137</v>
      </c>
    </row>
    <row r="73" spans="1:12" x14ac:dyDescent="0.2">
      <c r="A73" s="375" t="s">
        <v>1979</v>
      </c>
      <c r="B73" s="375" t="s">
        <v>2521</v>
      </c>
      <c r="C73" s="375" t="s">
        <v>2522</v>
      </c>
      <c r="D73" s="404" t="s">
        <v>2523</v>
      </c>
      <c r="E73" s="375" t="s">
        <v>2524</v>
      </c>
      <c r="F73" s="375" t="s">
        <v>2525</v>
      </c>
      <c r="G73" s="375" t="s">
        <v>2526</v>
      </c>
      <c r="H73" s="375" t="s">
        <v>2527</v>
      </c>
      <c r="I73" s="375" t="s">
        <v>208</v>
      </c>
      <c r="K73" s="375" t="s">
        <v>2137</v>
      </c>
      <c r="L73" s="499" t="s">
        <v>2137</v>
      </c>
    </row>
    <row r="74" spans="1:12" x14ac:dyDescent="0.2">
      <c r="A74" s="375" t="s">
        <v>1982</v>
      </c>
      <c r="B74" s="375" t="s">
        <v>2528</v>
      </c>
      <c r="C74" s="404" t="s">
        <v>2529</v>
      </c>
      <c r="D74" s="404" t="s">
        <v>2530</v>
      </c>
      <c r="E74" s="375" t="s">
        <v>2531</v>
      </c>
      <c r="F74" s="375" t="s">
        <v>2532</v>
      </c>
      <c r="G74" s="375" t="s">
        <v>2533</v>
      </c>
      <c r="H74" s="375" t="s">
        <v>2534</v>
      </c>
      <c r="I74" s="375" t="s">
        <v>502</v>
      </c>
      <c r="K74" s="375" t="s">
        <v>2137</v>
      </c>
      <c r="L74" s="500" t="s">
        <v>2535</v>
      </c>
    </row>
    <row r="75" spans="1:12" x14ac:dyDescent="0.2">
      <c r="A75" s="375" t="s">
        <v>467</v>
      </c>
      <c r="B75" s="375" t="s">
        <v>2536</v>
      </c>
      <c r="C75" s="375" t="s">
        <v>2537</v>
      </c>
      <c r="D75" s="404" t="s">
        <v>2538</v>
      </c>
      <c r="E75" s="375" t="s">
        <v>2539</v>
      </c>
      <c r="F75" s="375" t="s">
        <v>2540</v>
      </c>
      <c r="G75" s="375" t="s">
        <v>2541</v>
      </c>
      <c r="H75" s="375" t="s">
        <v>2542</v>
      </c>
      <c r="I75" s="375" t="s">
        <v>476</v>
      </c>
      <c r="K75" s="375" t="s">
        <v>2137</v>
      </c>
      <c r="L75" s="499" t="s">
        <v>2137</v>
      </c>
    </row>
    <row r="76" spans="1:12" x14ac:dyDescent="0.2">
      <c r="A76" s="476" t="s">
        <v>2007</v>
      </c>
      <c r="B76" s="476" t="s">
        <v>2543</v>
      </c>
      <c r="C76" s="476" t="s">
        <v>2544</v>
      </c>
      <c r="D76" s="501" t="s">
        <v>2137</v>
      </c>
      <c r="E76" s="476"/>
      <c r="F76" s="476"/>
      <c r="G76" s="476"/>
      <c r="H76" s="476"/>
      <c r="I76" s="476" t="s">
        <v>2137</v>
      </c>
      <c r="J76" s="476"/>
      <c r="K76" s="476" t="s">
        <v>2137</v>
      </c>
      <c r="L76" s="502" t="s">
        <v>2137</v>
      </c>
    </row>
    <row r="77" spans="1:12" x14ac:dyDescent="0.2">
      <c r="A77" s="503" t="s">
        <v>969</v>
      </c>
      <c r="B77" s="503" t="s">
        <v>2545</v>
      </c>
      <c r="C77" s="503" t="s">
        <v>2546</v>
      </c>
      <c r="D77" s="504" t="s">
        <v>2547</v>
      </c>
      <c r="E77" s="375" t="s">
        <v>2548</v>
      </c>
      <c r="F77" s="375" t="s">
        <v>2549</v>
      </c>
      <c r="G77" s="375" t="s">
        <v>2550</v>
      </c>
      <c r="H77" s="375" t="s">
        <v>2551</v>
      </c>
      <c r="I77" s="375" t="s">
        <v>792</v>
      </c>
      <c r="K77" s="375" t="s">
        <v>2137</v>
      </c>
      <c r="L77" s="499" t="s">
        <v>2137</v>
      </c>
    </row>
    <row r="78" spans="1:12" x14ac:dyDescent="0.2">
      <c r="A78" s="375" t="s">
        <v>996</v>
      </c>
      <c r="B78" s="375" t="s">
        <v>2552</v>
      </c>
      <c r="C78" s="375" t="s">
        <v>2553</v>
      </c>
      <c r="D78" s="404" t="s">
        <v>2554</v>
      </c>
      <c r="E78" s="375" t="s">
        <v>2555</v>
      </c>
      <c r="F78" s="375" t="s">
        <v>2556</v>
      </c>
      <c r="G78" s="375" t="s">
        <v>2557</v>
      </c>
      <c r="H78" s="375" t="s">
        <v>2558</v>
      </c>
      <c r="I78" s="375" t="s">
        <v>1791</v>
      </c>
      <c r="K78" s="375" t="s">
        <v>2137</v>
      </c>
      <c r="L78" s="499" t="s">
        <v>2137</v>
      </c>
    </row>
    <row r="79" spans="1:12" x14ac:dyDescent="0.2">
      <c r="A79" s="375" t="s">
        <v>1021</v>
      </c>
      <c r="B79" s="375" t="s">
        <v>2559</v>
      </c>
      <c r="C79" s="375" t="s">
        <v>2560</v>
      </c>
      <c r="D79" s="404" t="s">
        <v>2561</v>
      </c>
      <c r="E79" s="375" t="s">
        <v>2562</v>
      </c>
      <c r="F79" s="375" t="s">
        <v>2563</v>
      </c>
      <c r="G79" s="375" t="s">
        <v>2564</v>
      </c>
      <c r="H79" s="375" t="s">
        <v>2565</v>
      </c>
      <c r="I79" s="375" t="s">
        <v>1791</v>
      </c>
      <c r="K79" s="375" t="s">
        <v>2137</v>
      </c>
      <c r="L79" s="499" t="s">
        <v>2137</v>
      </c>
    </row>
    <row r="80" spans="1:12" x14ac:dyDescent="0.2">
      <c r="A80" s="375" t="s">
        <v>1030</v>
      </c>
      <c r="B80" s="375" t="s">
        <v>2566</v>
      </c>
      <c r="C80" s="375" t="s">
        <v>2567</v>
      </c>
      <c r="D80" s="404" t="s">
        <v>2568</v>
      </c>
      <c r="E80" s="375" t="s">
        <v>2569</v>
      </c>
      <c r="F80" s="375" t="s">
        <v>2570</v>
      </c>
      <c r="G80" s="404" t="s">
        <v>2571</v>
      </c>
      <c r="H80" s="375" t="s">
        <v>2572</v>
      </c>
      <c r="I80" s="375" t="s">
        <v>1791</v>
      </c>
      <c r="K80" s="375" t="s">
        <v>2137</v>
      </c>
      <c r="L80" s="499" t="s">
        <v>2137</v>
      </c>
    </row>
    <row r="81" spans="1:13" x14ac:dyDescent="0.2">
      <c r="A81" s="375" t="s">
        <v>1081</v>
      </c>
      <c r="B81" s="367" t="s">
        <v>2573</v>
      </c>
      <c r="C81" s="375" t="s">
        <v>2574</v>
      </c>
      <c r="D81" s="404" t="s">
        <v>2575</v>
      </c>
      <c r="E81" s="375" t="s">
        <v>2576</v>
      </c>
      <c r="F81" s="375" t="s">
        <v>2577</v>
      </c>
      <c r="G81" s="375" t="s">
        <v>2578</v>
      </c>
      <c r="H81" s="375" t="s">
        <v>2579</v>
      </c>
      <c r="I81" s="375" t="s">
        <v>1316</v>
      </c>
      <c r="K81" s="375" t="s">
        <v>2137</v>
      </c>
      <c r="L81" s="499" t="s">
        <v>2137</v>
      </c>
      <c r="M81" s="375" t="s">
        <v>2580</v>
      </c>
    </row>
    <row r="82" spans="1:13" x14ac:dyDescent="0.2">
      <c r="A82" s="375" t="s">
        <v>1090</v>
      </c>
      <c r="B82" s="375" t="s">
        <v>2581</v>
      </c>
      <c r="C82" s="375" t="s">
        <v>2582</v>
      </c>
      <c r="D82" s="404" t="s">
        <v>2583</v>
      </c>
      <c r="E82" s="375" t="s">
        <v>2584</v>
      </c>
      <c r="F82" s="375" t="s">
        <v>2585</v>
      </c>
      <c r="G82" s="375" t="s">
        <v>2586</v>
      </c>
      <c r="H82" s="375" t="s">
        <v>2587</v>
      </c>
      <c r="I82" s="375" t="s">
        <v>1791</v>
      </c>
      <c r="K82" s="375" t="s">
        <v>2137</v>
      </c>
      <c r="L82" s="499" t="s">
        <v>2137</v>
      </c>
    </row>
    <row r="83" spans="1:13" x14ac:dyDescent="0.2">
      <c r="A83" s="375" t="s">
        <v>1211</v>
      </c>
      <c r="B83" s="375" t="s">
        <v>2588</v>
      </c>
      <c r="C83" s="375" t="s">
        <v>2589</v>
      </c>
      <c r="D83" s="404" t="s">
        <v>2590</v>
      </c>
      <c r="E83" s="375" t="s">
        <v>2591</v>
      </c>
      <c r="F83" s="375" t="s">
        <v>2592</v>
      </c>
      <c r="G83" s="375" t="s">
        <v>2593</v>
      </c>
      <c r="H83" s="375" t="s">
        <v>2594</v>
      </c>
      <c r="I83" s="375" t="s">
        <v>1791</v>
      </c>
      <c r="K83" s="375" t="s">
        <v>2137</v>
      </c>
      <c r="L83" s="499" t="s">
        <v>2137</v>
      </c>
    </row>
    <row r="84" spans="1:13" x14ac:dyDescent="0.2">
      <c r="A84" s="375" t="s">
        <v>1300</v>
      </c>
      <c r="B84" s="375" t="s">
        <v>2595</v>
      </c>
      <c r="C84" s="375" t="s">
        <v>2596</v>
      </c>
      <c r="D84" s="404" t="s">
        <v>2597</v>
      </c>
      <c r="E84" s="375" t="s">
        <v>2598</v>
      </c>
      <c r="F84" s="375" t="s">
        <v>2599</v>
      </c>
      <c r="G84" s="375" t="s">
        <v>2600</v>
      </c>
      <c r="H84" s="375" t="s">
        <v>2601</v>
      </c>
      <c r="I84" s="375" t="s">
        <v>1791</v>
      </c>
      <c r="K84" s="375" t="s">
        <v>2137</v>
      </c>
      <c r="L84" s="499" t="s">
        <v>2137</v>
      </c>
    </row>
    <row r="85" spans="1:13" x14ac:dyDescent="0.2">
      <c r="A85" s="505" t="s">
        <v>1627</v>
      </c>
      <c r="B85" s="505" t="s">
        <v>2602</v>
      </c>
      <c r="C85" s="505" t="s">
        <v>2603</v>
      </c>
      <c r="D85" s="506" t="s">
        <v>2604</v>
      </c>
      <c r="E85" s="375" t="s">
        <v>2605</v>
      </c>
      <c r="F85" s="375" t="s">
        <v>2606</v>
      </c>
      <c r="G85" s="375" t="s">
        <v>2607</v>
      </c>
      <c r="H85" s="375" t="s">
        <v>2608</v>
      </c>
      <c r="I85" s="375" t="s">
        <v>1431</v>
      </c>
      <c r="K85" s="375" t="s">
        <v>2137</v>
      </c>
      <c r="L85" s="499" t="s">
        <v>2137</v>
      </c>
    </row>
    <row r="86" spans="1:13" x14ac:dyDescent="0.2">
      <c r="A86" s="375" t="s">
        <v>1168</v>
      </c>
      <c r="B86" s="367" t="s">
        <v>2609</v>
      </c>
      <c r="C86" s="375" t="s">
        <v>2610</v>
      </c>
      <c r="D86" s="404" t="s">
        <v>2611</v>
      </c>
      <c r="E86" s="375" t="s">
        <v>2612</v>
      </c>
      <c r="F86" s="375" t="s">
        <v>2613</v>
      </c>
      <c r="G86" s="375" t="s">
        <v>2614</v>
      </c>
      <c r="H86" s="375" t="s">
        <v>2615</v>
      </c>
      <c r="I86" s="375" t="s">
        <v>1025</v>
      </c>
      <c r="K86" s="375" t="s">
        <v>2137</v>
      </c>
      <c r="L86" s="499" t="s">
        <v>2137</v>
      </c>
      <c r="M86" s="375" t="s">
        <v>2616</v>
      </c>
    </row>
    <row r="87" spans="1:13" x14ac:dyDescent="0.2">
      <c r="A87" s="375" t="s">
        <v>1196</v>
      </c>
      <c r="B87" s="367"/>
      <c r="C87" s="375" t="s">
        <v>2617</v>
      </c>
      <c r="D87" s="404"/>
      <c r="E87" s="375" t="s">
        <v>2618</v>
      </c>
      <c r="F87" s="375" t="s">
        <v>2619</v>
      </c>
      <c r="G87" s="375" t="s">
        <v>2620</v>
      </c>
      <c r="H87" s="375" t="s">
        <v>2621</v>
      </c>
      <c r="I87" s="375" t="s">
        <v>1061</v>
      </c>
      <c r="K87" s="375" t="s">
        <v>2137</v>
      </c>
      <c r="L87" s="499" t="s">
        <v>2137</v>
      </c>
      <c r="M87" s="375" t="s">
        <v>2622</v>
      </c>
    </row>
    <row r="88" spans="1:13" x14ac:dyDescent="0.2">
      <c r="A88" s="375" t="s">
        <v>1099</v>
      </c>
      <c r="B88" s="367"/>
      <c r="C88" s="375" t="s">
        <v>2623</v>
      </c>
      <c r="D88" s="404"/>
      <c r="E88" s="375" t="s">
        <v>2624</v>
      </c>
      <c r="F88" s="375" t="s">
        <v>2625</v>
      </c>
      <c r="G88" s="375" t="s">
        <v>2626</v>
      </c>
      <c r="H88" s="375" t="s">
        <v>2627</v>
      </c>
      <c r="I88" s="375" t="s">
        <v>920</v>
      </c>
      <c r="L88" s="499"/>
      <c r="M88" s="375" t="s">
        <v>2628</v>
      </c>
    </row>
    <row r="89" spans="1:13" x14ac:dyDescent="0.2">
      <c r="A89" s="505" t="s">
        <v>1706</v>
      </c>
      <c r="B89" s="483" t="s">
        <v>2629</v>
      </c>
      <c r="C89" s="505" t="s">
        <v>2630</v>
      </c>
      <c r="D89" s="506" t="s">
        <v>2631</v>
      </c>
      <c r="E89" s="375" t="s">
        <v>2632</v>
      </c>
      <c r="F89" s="375" t="s">
        <v>2633</v>
      </c>
      <c r="G89" s="375" t="s">
        <v>2634</v>
      </c>
      <c r="H89" s="375" t="s">
        <v>2635</v>
      </c>
      <c r="I89" s="375" t="s">
        <v>1418</v>
      </c>
      <c r="K89" s="375" t="s">
        <v>2137</v>
      </c>
      <c r="L89" s="499" t="s">
        <v>2137</v>
      </c>
      <c r="M89" s="375" t="s">
        <v>2636</v>
      </c>
    </row>
    <row r="90" spans="1:13" x14ac:dyDescent="0.2">
      <c r="A90" s="375" t="s">
        <v>842</v>
      </c>
      <c r="B90" s="375" t="s">
        <v>2637</v>
      </c>
      <c r="C90" s="375" t="s">
        <v>2638</v>
      </c>
      <c r="D90" s="404" t="s">
        <v>2639</v>
      </c>
      <c r="E90" s="375" t="s">
        <v>2640</v>
      </c>
      <c r="F90" s="375" t="s">
        <v>2641</v>
      </c>
      <c r="G90" s="404" t="s">
        <v>2642</v>
      </c>
      <c r="H90" s="375" t="s">
        <v>2643</v>
      </c>
      <c r="I90" s="375" t="s">
        <v>1801</v>
      </c>
      <c r="K90" s="375" t="s">
        <v>2137</v>
      </c>
      <c r="L90" s="499" t="s">
        <v>2137</v>
      </c>
    </row>
    <row r="91" spans="1:13" x14ac:dyDescent="0.2">
      <c r="A91" s="375" t="s">
        <v>959</v>
      </c>
      <c r="B91" s="375" t="s">
        <v>2644</v>
      </c>
      <c r="C91" s="375" t="s">
        <v>2645</v>
      </c>
      <c r="D91" s="404" t="s">
        <v>2646</v>
      </c>
      <c r="E91" s="375" t="s">
        <v>2647</v>
      </c>
      <c r="F91" s="375" t="s">
        <v>2648</v>
      </c>
      <c r="G91" s="375" t="s">
        <v>2649</v>
      </c>
      <c r="H91" s="375" t="s">
        <v>2650</v>
      </c>
      <c r="I91" s="375" t="s">
        <v>1801</v>
      </c>
      <c r="K91" s="375" t="s">
        <v>2137</v>
      </c>
      <c r="L91" s="499" t="s">
        <v>2137</v>
      </c>
    </row>
    <row r="92" spans="1:13" x14ac:dyDescent="0.2">
      <c r="A92" s="375" t="s">
        <v>1120</v>
      </c>
      <c r="B92" s="375" t="s">
        <v>2651</v>
      </c>
      <c r="C92" s="375" t="s">
        <v>2652</v>
      </c>
      <c r="D92" s="404" t="s">
        <v>2653</v>
      </c>
      <c r="E92" s="404" t="s">
        <v>2654</v>
      </c>
      <c r="F92" s="375" t="s">
        <v>2655</v>
      </c>
      <c r="G92" s="375" t="s">
        <v>2656</v>
      </c>
      <c r="H92" s="375" t="s">
        <v>2657</v>
      </c>
      <c r="I92" s="375" t="s">
        <v>1801</v>
      </c>
      <c r="K92" s="375" t="s">
        <v>2137</v>
      </c>
      <c r="L92" s="499" t="s">
        <v>2137</v>
      </c>
    </row>
    <row r="93" spans="1:13" x14ac:dyDescent="0.2">
      <c r="A93" s="375" t="s">
        <v>1394</v>
      </c>
      <c r="C93" s="375" t="s">
        <v>2658</v>
      </c>
      <c r="D93" s="404" t="s">
        <v>2659</v>
      </c>
      <c r="E93" s="375" t="s">
        <v>2660</v>
      </c>
      <c r="F93" s="375" t="s">
        <v>2661</v>
      </c>
      <c r="G93" s="375" t="s">
        <v>2662</v>
      </c>
      <c r="H93" s="375" t="s">
        <v>2663</v>
      </c>
      <c r="I93" s="375" t="s">
        <v>1801</v>
      </c>
      <c r="K93" s="375" t="s">
        <v>2137</v>
      </c>
      <c r="L93" s="499" t="s">
        <v>2137</v>
      </c>
      <c r="M93" s="375" t="s">
        <v>2664</v>
      </c>
    </row>
    <row r="94" spans="1:13" x14ac:dyDescent="0.2">
      <c r="A94" s="375" t="s">
        <v>1647</v>
      </c>
      <c r="B94" s="375" t="s">
        <v>2665</v>
      </c>
      <c r="C94" s="375" t="s">
        <v>2666</v>
      </c>
      <c r="D94" s="404" t="s">
        <v>2667</v>
      </c>
      <c r="E94" s="375" t="s">
        <v>2668</v>
      </c>
      <c r="F94" s="375" t="s">
        <v>2669</v>
      </c>
      <c r="G94" s="375" t="s">
        <v>2670</v>
      </c>
      <c r="H94" s="375" t="s">
        <v>2671</v>
      </c>
      <c r="I94" s="375" t="s">
        <v>1801</v>
      </c>
      <c r="K94" s="375" t="s">
        <v>2137</v>
      </c>
      <c r="L94" s="499" t="s">
        <v>2137</v>
      </c>
    </row>
    <row r="95" spans="1:13" x14ac:dyDescent="0.2">
      <c r="A95" s="375" t="s">
        <v>1752</v>
      </c>
      <c r="B95" s="375" t="s">
        <v>2672</v>
      </c>
      <c r="C95" s="375" t="s">
        <v>2673</v>
      </c>
      <c r="D95" s="404" t="s">
        <v>2674</v>
      </c>
      <c r="E95" s="375" t="s">
        <v>2675</v>
      </c>
      <c r="F95" s="375" t="s">
        <v>2676</v>
      </c>
      <c r="G95" s="375" t="s">
        <v>2677</v>
      </c>
      <c r="H95" s="375" t="s">
        <v>2678</v>
      </c>
      <c r="I95" s="375" t="s">
        <v>1801</v>
      </c>
      <c r="K95" s="375" t="s">
        <v>2137</v>
      </c>
      <c r="L95" s="499" t="s">
        <v>2137</v>
      </c>
    </row>
    <row r="96" spans="1:13" x14ac:dyDescent="0.2">
      <c r="A96" s="375" t="s">
        <v>1878</v>
      </c>
      <c r="B96" s="375" t="s">
        <v>2679</v>
      </c>
      <c r="C96" s="375" t="s">
        <v>2680</v>
      </c>
      <c r="D96" s="404" t="s">
        <v>2681</v>
      </c>
      <c r="E96" s="404" t="s">
        <v>2682</v>
      </c>
      <c r="F96" s="375" t="s">
        <v>2683</v>
      </c>
      <c r="G96" s="375" t="s">
        <v>2684</v>
      </c>
      <c r="H96" s="375" t="s">
        <v>2685</v>
      </c>
      <c r="I96" s="375" t="s">
        <v>1801</v>
      </c>
      <c r="K96" s="375" t="s">
        <v>2137</v>
      </c>
      <c r="L96" s="499" t="s">
        <v>2137</v>
      </c>
    </row>
    <row r="97" spans="1:14" x14ac:dyDescent="0.2">
      <c r="A97" s="505" t="s">
        <v>1950</v>
      </c>
      <c r="B97" s="505" t="s">
        <v>2686</v>
      </c>
      <c r="C97" s="505" t="s">
        <v>2687</v>
      </c>
      <c r="D97" s="506" t="s">
        <v>2688</v>
      </c>
      <c r="E97" s="437" t="s">
        <v>2689</v>
      </c>
      <c r="F97" s="437" t="s">
        <v>2690</v>
      </c>
      <c r="G97" s="437" t="s">
        <v>2691</v>
      </c>
      <c r="H97" s="437" t="s">
        <v>2692</v>
      </c>
      <c r="I97" s="437" t="s">
        <v>1801</v>
      </c>
      <c r="J97" s="437"/>
      <c r="K97" s="437" t="s">
        <v>2137</v>
      </c>
      <c r="L97" s="499" t="s">
        <v>2137</v>
      </c>
    </row>
    <row r="98" spans="1:14" x14ac:dyDescent="0.2">
      <c r="A98" s="375" t="s">
        <v>553</v>
      </c>
      <c r="B98" s="367"/>
      <c r="C98" s="507" t="s">
        <v>2693</v>
      </c>
      <c r="D98" s="404" t="s">
        <v>2694</v>
      </c>
      <c r="E98" s="404" t="s">
        <v>2695</v>
      </c>
      <c r="F98" s="375" t="s">
        <v>2696</v>
      </c>
      <c r="G98" s="375" t="s">
        <v>2697</v>
      </c>
      <c r="H98" s="375" t="s">
        <v>2698</v>
      </c>
      <c r="I98" s="375" t="s">
        <v>1053</v>
      </c>
      <c r="K98" s="375" t="s">
        <v>2137</v>
      </c>
      <c r="L98" s="500" t="s">
        <v>2699</v>
      </c>
      <c r="M98" s="375" t="s">
        <v>2700</v>
      </c>
    </row>
    <row r="99" spans="1:14" x14ac:dyDescent="0.2">
      <c r="A99" s="375" t="s">
        <v>1466</v>
      </c>
      <c r="B99" s="367" t="s">
        <v>2701</v>
      </c>
      <c r="C99" s="375" t="s">
        <v>2702</v>
      </c>
      <c r="D99" s="404" t="s">
        <v>2703</v>
      </c>
      <c r="E99" s="375" t="s">
        <v>2704</v>
      </c>
      <c r="F99" s="375" t="s">
        <v>2705</v>
      </c>
      <c r="G99" s="375" t="s">
        <v>2706</v>
      </c>
      <c r="H99" s="375" t="s">
        <v>2707</v>
      </c>
      <c r="I99" s="375" t="s">
        <v>1261</v>
      </c>
      <c r="K99" s="375" t="s">
        <v>2137</v>
      </c>
      <c r="L99" s="499" t="s">
        <v>2137</v>
      </c>
      <c r="M99" s="375" t="s">
        <v>2708</v>
      </c>
    </row>
    <row r="100" spans="1:14" x14ac:dyDescent="0.2">
      <c r="A100" s="375" t="s">
        <v>1427</v>
      </c>
      <c r="B100" s="450" t="str">
        <f>""</f>
        <v/>
      </c>
      <c r="C100" s="375" t="s">
        <v>2709</v>
      </c>
      <c r="D100" s="404" t="s">
        <v>2710</v>
      </c>
      <c r="E100" s="375" t="s">
        <v>2711</v>
      </c>
      <c r="F100" s="375" t="s">
        <v>2712</v>
      </c>
      <c r="G100" s="375" t="s">
        <v>2713</v>
      </c>
      <c r="H100" s="375" t="s">
        <v>2714</v>
      </c>
      <c r="I100" s="375" t="s">
        <v>2715</v>
      </c>
      <c r="K100" s="375" t="s">
        <v>2137</v>
      </c>
      <c r="L100" s="499" t="s">
        <v>2137</v>
      </c>
      <c r="M100" s="375" t="s">
        <v>2716</v>
      </c>
    </row>
    <row r="101" spans="1:14" x14ac:dyDescent="0.2">
      <c r="A101" s="375" t="s">
        <v>1748</v>
      </c>
      <c r="B101" s="367" t="str">
        <f>""</f>
        <v/>
      </c>
      <c r="C101" s="375" t="s">
        <v>2717</v>
      </c>
      <c r="D101" s="404" t="s">
        <v>2718</v>
      </c>
      <c r="E101" s="375" t="s">
        <v>2719</v>
      </c>
      <c r="F101" s="375" t="s">
        <v>2720</v>
      </c>
      <c r="G101" s="375" t="s">
        <v>2721</v>
      </c>
      <c r="H101" s="375" t="s">
        <v>2722</v>
      </c>
      <c r="I101" s="375" t="s">
        <v>1528</v>
      </c>
      <c r="K101" s="375" t="s">
        <v>2137</v>
      </c>
      <c r="L101" s="499" t="s">
        <v>2137</v>
      </c>
      <c r="M101" s="375" t="s">
        <v>2723</v>
      </c>
    </row>
    <row r="102" spans="1:14" x14ac:dyDescent="0.2">
      <c r="A102" s="375" t="s">
        <v>978</v>
      </c>
      <c r="B102" s="375" t="s">
        <v>2724</v>
      </c>
      <c r="C102" s="375" t="s">
        <v>2725</v>
      </c>
      <c r="D102" s="404" t="s">
        <v>2726</v>
      </c>
      <c r="E102" s="375" t="s">
        <v>2727</v>
      </c>
      <c r="F102" s="375" t="s">
        <v>2728</v>
      </c>
      <c r="G102" s="375" t="s">
        <v>2729</v>
      </c>
      <c r="H102" s="375" t="s">
        <v>2730</v>
      </c>
      <c r="I102" s="375" t="s">
        <v>992</v>
      </c>
      <c r="K102" s="375" t="s">
        <v>2137</v>
      </c>
      <c r="L102" s="499" t="s">
        <v>2137</v>
      </c>
    </row>
    <row r="103" spans="1:14" x14ac:dyDescent="0.2">
      <c r="A103" s="375" t="s">
        <v>604</v>
      </c>
      <c r="B103" s="375" t="s">
        <v>2731</v>
      </c>
      <c r="C103" s="375" t="s">
        <v>2732</v>
      </c>
      <c r="D103" s="404" t="s">
        <v>2733</v>
      </c>
      <c r="E103" s="375" t="s">
        <v>2734</v>
      </c>
      <c r="F103" s="404" t="s">
        <v>2735</v>
      </c>
      <c r="G103" s="404" t="s">
        <v>2736</v>
      </c>
      <c r="H103" s="375" t="s">
        <v>2737</v>
      </c>
      <c r="I103" s="375" t="s">
        <v>611</v>
      </c>
      <c r="K103" s="375" t="s">
        <v>2137</v>
      </c>
      <c r="L103" s="499" t="s">
        <v>2137</v>
      </c>
    </row>
    <row r="104" spans="1:14" x14ac:dyDescent="0.2">
      <c r="A104" s="476" t="s">
        <v>1711</v>
      </c>
      <c r="B104" s="476" t="s">
        <v>2738</v>
      </c>
      <c r="C104" s="476" t="s">
        <v>2739</v>
      </c>
      <c r="D104" s="501" t="s">
        <v>2740</v>
      </c>
      <c r="E104" s="476" t="s">
        <v>2741</v>
      </c>
      <c r="F104" s="476" t="s">
        <v>2742</v>
      </c>
      <c r="G104" s="476" t="s">
        <v>2743</v>
      </c>
      <c r="H104" s="476" t="s">
        <v>2744</v>
      </c>
      <c r="I104" s="476" t="s">
        <v>1508</v>
      </c>
      <c r="J104" s="476"/>
      <c r="K104" s="476" t="s">
        <v>2137</v>
      </c>
      <c r="L104" s="502" t="s">
        <v>2137</v>
      </c>
      <c r="M104" s="375" t="s">
        <v>2738</v>
      </c>
    </row>
    <row r="105" spans="1:14" x14ac:dyDescent="0.2">
      <c r="A105" s="375" t="s">
        <v>515</v>
      </c>
      <c r="B105" s="375" t="s">
        <v>2745</v>
      </c>
      <c r="C105" s="375" t="s">
        <v>2482</v>
      </c>
      <c r="D105" s="404" t="s">
        <v>2746</v>
      </c>
      <c r="I105" s="375" t="s">
        <v>2137</v>
      </c>
      <c r="K105" s="375" t="s">
        <v>2137</v>
      </c>
      <c r="L105" s="499" t="s">
        <v>2137</v>
      </c>
    </row>
    <row r="106" spans="1:14" x14ac:dyDescent="0.2">
      <c r="A106" s="375" t="s">
        <v>534</v>
      </c>
      <c r="B106" s="375" t="s">
        <v>2745</v>
      </c>
      <c r="C106" s="375" t="s">
        <v>2482</v>
      </c>
      <c r="D106" s="404" t="s">
        <v>2746</v>
      </c>
      <c r="I106" s="375" t="s">
        <v>2137</v>
      </c>
      <c r="K106" s="375" t="s">
        <v>2137</v>
      </c>
      <c r="L106" s="499" t="s">
        <v>2137</v>
      </c>
      <c r="N106" s="375" t="s">
        <v>2137</v>
      </c>
    </row>
    <row r="107" spans="1:14" x14ac:dyDescent="0.2">
      <c r="A107" s="375" t="s">
        <v>551</v>
      </c>
      <c r="B107" s="375" t="s">
        <v>2745</v>
      </c>
      <c r="C107" s="375" t="s">
        <v>2482</v>
      </c>
      <c r="D107" s="404" t="s">
        <v>2746</v>
      </c>
      <c r="I107" s="375" t="s">
        <v>2137</v>
      </c>
      <c r="K107" s="375" t="s">
        <v>2137</v>
      </c>
      <c r="L107" s="499" t="s">
        <v>2137</v>
      </c>
      <c r="N107" s="375" t="s">
        <v>2137</v>
      </c>
    </row>
    <row r="108" spans="1:14" x14ac:dyDescent="0.2">
      <c r="A108" s="375" t="s">
        <v>569</v>
      </c>
      <c r="B108" s="375" t="s">
        <v>2747</v>
      </c>
      <c r="C108" s="375" t="s">
        <v>2357</v>
      </c>
      <c r="D108" s="404" t="s">
        <v>2748</v>
      </c>
      <c r="F108" s="375" t="s">
        <v>2137</v>
      </c>
      <c r="K108" s="375" t="s">
        <v>2137</v>
      </c>
      <c r="L108" s="499"/>
      <c r="M108" s="404" t="s">
        <v>2749</v>
      </c>
      <c r="N108" s="375" t="s">
        <v>2137</v>
      </c>
    </row>
    <row r="109" spans="1:14" x14ac:dyDescent="0.2">
      <c r="A109" s="375" t="s">
        <v>585</v>
      </c>
      <c r="B109" s="375" t="s">
        <v>2747</v>
      </c>
      <c r="C109" s="375" t="s">
        <v>2357</v>
      </c>
      <c r="D109" s="404" t="s">
        <v>2748</v>
      </c>
      <c r="F109" s="375" t="s">
        <v>2137</v>
      </c>
      <c r="K109" s="375" t="s">
        <v>2137</v>
      </c>
      <c r="L109" s="499"/>
      <c r="M109" s="375" t="s">
        <v>2137</v>
      </c>
      <c r="N109" s="375" t="s">
        <v>2137</v>
      </c>
    </row>
    <row r="110" spans="1:14" x14ac:dyDescent="0.2">
      <c r="A110" s="375" t="s">
        <v>602</v>
      </c>
      <c r="B110" s="375" t="s">
        <v>2747</v>
      </c>
      <c r="C110" s="375" t="s">
        <v>2357</v>
      </c>
      <c r="D110" s="404" t="s">
        <v>2748</v>
      </c>
      <c r="F110" s="375" t="s">
        <v>2137</v>
      </c>
      <c r="K110" s="375" t="s">
        <v>2137</v>
      </c>
      <c r="L110" s="499"/>
      <c r="M110" s="375" t="s">
        <v>2137</v>
      </c>
      <c r="N110" s="375" t="s">
        <v>2137</v>
      </c>
    </row>
    <row r="111" spans="1:14" x14ac:dyDescent="0.2">
      <c r="A111" s="375" t="s">
        <v>621</v>
      </c>
      <c r="B111" s="375" t="s">
        <v>2747</v>
      </c>
      <c r="C111" s="375" t="s">
        <v>2357</v>
      </c>
      <c r="D111" s="404" t="s">
        <v>2748</v>
      </c>
      <c r="F111" s="375" t="s">
        <v>2137</v>
      </c>
      <c r="K111" s="375" t="s">
        <v>2137</v>
      </c>
      <c r="L111" s="499"/>
      <c r="M111" s="375" t="s">
        <v>2137</v>
      </c>
      <c r="N111" s="375" t="s">
        <v>2137</v>
      </c>
    </row>
    <row r="112" spans="1:14" x14ac:dyDescent="0.2">
      <c r="A112" s="375" t="s">
        <v>636</v>
      </c>
      <c r="B112" s="375" t="s">
        <v>2747</v>
      </c>
      <c r="C112" s="375" t="s">
        <v>2357</v>
      </c>
      <c r="D112" s="404" t="s">
        <v>2748</v>
      </c>
      <c r="F112" s="375" t="s">
        <v>2137</v>
      </c>
      <c r="K112" s="375" t="s">
        <v>2137</v>
      </c>
      <c r="L112" s="499"/>
      <c r="M112" s="375" t="s">
        <v>2137</v>
      </c>
      <c r="N112" s="375" t="s">
        <v>2137</v>
      </c>
    </row>
    <row r="113" spans="1:14" x14ac:dyDescent="0.2">
      <c r="A113" s="375" t="s">
        <v>653</v>
      </c>
      <c r="B113" s="375" t="s">
        <v>2747</v>
      </c>
      <c r="C113" s="375" t="s">
        <v>2357</v>
      </c>
      <c r="D113" s="404" t="s">
        <v>2748</v>
      </c>
      <c r="F113" s="375" t="s">
        <v>2137</v>
      </c>
      <c r="K113" s="375" t="s">
        <v>2137</v>
      </c>
      <c r="L113" s="499"/>
      <c r="M113" s="375" t="s">
        <v>2137</v>
      </c>
      <c r="N113" s="375" t="s">
        <v>2137</v>
      </c>
    </row>
    <row r="114" spans="1:14" x14ac:dyDescent="0.2">
      <c r="A114" s="375" t="s">
        <v>671</v>
      </c>
      <c r="B114" s="375" t="s">
        <v>2747</v>
      </c>
      <c r="C114" s="375" t="s">
        <v>2357</v>
      </c>
      <c r="D114" s="404" t="s">
        <v>2748</v>
      </c>
      <c r="F114" s="375" t="s">
        <v>2137</v>
      </c>
      <c r="K114" s="375" t="s">
        <v>2137</v>
      </c>
      <c r="L114" s="499"/>
      <c r="M114" s="375" t="s">
        <v>2137</v>
      </c>
      <c r="N114" s="375" t="s">
        <v>2137</v>
      </c>
    </row>
    <row r="115" spans="1:14" x14ac:dyDescent="0.2">
      <c r="A115" s="375" t="s">
        <v>688</v>
      </c>
      <c r="B115" s="375" t="s">
        <v>2747</v>
      </c>
      <c r="C115" s="375" t="s">
        <v>2357</v>
      </c>
      <c r="D115" s="404" t="s">
        <v>2748</v>
      </c>
      <c r="F115" s="375" t="s">
        <v>2137</v>
      </c>
      <c r="K115" s="375" t="s">
        <v>2137</v>
      </c>
      <c r="L115" s="499"/>
      <c r="M115" s="375" t="s">
        <v>2137</v>
      </c>
      <c r="N115" s="375" t="s">
        <v>2137</v>
      </c>
    </row>
    <row r="116" spans="1:14" x14ac:dyDescent="0.2">
      <c r="A116" s="375" t="s">
        <v>704</v>
      </c>
      <c r="B116" s="375" t="s">
        <v>2747</v>
      </c>
      <c r="C116" s="375" t="s">
        <v>2357</v>
      </c>
      <c r="D116" s="404" t="s">
        <v>2748</v>
      </c>
      <c r="F116" s="375" t="s">
        <v>2137</v>
      </c>
      <c r="K116" s="375" t="s">
        <v>2137</v>
      </c>
      <c r="L116" s="499"/>
      <c r="M116" s="375" t="s">
        <v>2137</v>
      </c>
      <c r="N116" s="375" t="s">
        <v>2137</v>
      </c>
    </row>
    <row r="117" spans="1:14" x14ac:dyDescent="0.2">
      <c r="A117" s="375" t="s">
        <v>721</v>
      </c>
      <c r="B117" s="375" t="s">
        <v>2747</v>
      </c>
      <c r="C117" s="375" t="s">
        <v>2357</v>
      </c>
      <c r="D117" s="404" t="s">
        <v>2748</v>
      </c>
      <c r="F117" s="375" t="s">
        <v>2137</v>
      </c>
      <c r="K117" s="375" t="s">
        <v>2137</v>
      </c>
      <c r="L117" s="499"/>
      <c r="M117" s="375" t="s">
        <v>2137</v>
      </c>
      <c r="N117" s="375" t="s">
        <v>2137</v>
      </c>
    </row>
    <row r="118" spans="1:14" x14ac:dyDescent="0.2">
      <c r="A118" s="476" t="s">
        <v>737</v>
      </c>
      <c r="B118" s="476" t="s">
        <v>2747</v>
      </c>
      <c r="C118" s="476" t="s">
        <v>2357</v>
      </c>
      <c r="D118" s="501" t="s">
        <v>2748</v>
      </c>
      <c r="E118" s="476"/>
      <c r="F118" s="476" t="s">
        <v>2137</v>
      </c>
      <c r="G118" s="476"/>
      <c r="H118" s="476"/>
      <c r="I118" s="476"/>
      <c r="J118" s="476"/>
      <c r="K118" s="476" t="s">
        <v>2137</v>
      </c>
      <c r="L118" s="502"/>
      <c r="M118" s="375" t="s">
        <v>2137</v>
      </c>
      <c r="N118" s="375" t="s">
        <v>2137</v>
      </c>
    </row>
    <row r="119" spans="1:14" ht="15" x14ac:dyDescent="0.25">
      <c r="A119" s="375" t="s">
        <v>672</v>
      </c>
      <c r="C119" s="375" t="s">
        <v>2750</v>
      </c>
      <c r="D119" s="507" t="s">
        <v>2751</v>
      </c>
      <c r="E119" s="404" t="s">
        <v>2752</v>
      </c>
      <c r="F119" s="375" t="s">
        <v>2753</v>
      </c>
      <c r="G119" s="375" t="s">
        <v>2754</v>
      </c>
      <c r="H119" s="375" t="s">
        <v>2755</v>
      </c>
      <c r="I119" s="375" t="s">
        <v>627</v>
      </c>
      <c r="J119" s="508" t="s">
        <v>867</v>
      </c>
      <c r="K119" s="508" t="s">
        <v>2756</v>
      </c>
      <c r="L119" s="499"/>
      <c r="M119" s="375" t="s">
        <v>2137</v>
      </c>
      <c r="N119" s="375" t="s">
        <v>2137</v>
      </c>
    </row>
    <row r="120" spans="1:14" x14ac:dyDescent="0.2">
      <c r="A120" s="375" t="s">
        <v>512</v>
      </c>
      <c r="C120" s="375" t="s">
        <v>2757</v>
      </c>
      <c r="D120" s="404" t="s">
        <v>2758</v>
      </c>
      <c r="E120" s="375" t="s">
        <v>2759</v>
      </c>
      <c r="F120" s="375" t="s">
        <v>2760</v>
      </c>
      <c r="G120" s="375" t="s">
        <v>2761</v>
      </c>
      <c r="H120" s="375" t="s">
        <v>2762</v>
      </c>
      <c r="I120" s="375" t="s">
        <v>1495</v>
      </c>
      <c r="L120" s="499"/>
      <c r="M120" s="375" t="s">
        <v>2137</v>
      </c>
      <c r="N120" s="375" t="s">
        <v>2137</v>
      </c>
    </row>
    <row r="121" spans="1:14" ht="15" x14ac:dyDescent="0.25">
      <c r="A121" s="375" t="s">
        <v>531</v>
      </c>
      <c r="C121" s="375" t="s">
        <v>2763</v>
      </c>
      <c r="D121" s="509" t="s">
        <v>2764</v>
      </c>
      <c r="E121" s="375" t="s">
        <v>2765</v>
      </c>
      <c r="F121" s="375" t="s">
        <v>2766</v>
      </c>
      <c r="G121" s="375" t="s">
        <v>2767</v>
      </c>
      <c r="H121" s="375" t="s">
        <v>2768</v>
      </c>
      <c r="I121" s="375" t="s">
        <v>1571</v>
      </c>
      <c r="J121" s="508" t="s">
        <v>856</v>
      </c>
      <c r="K121" s="508" t="s">
        <v>2769</v>
      </c>
      <c r="L121" s="499"/>
      <c r="M121" s="375" t="s">
        <v>2137</v>
      </c>
      <c r="N121" s="375" t="s">
        <v>2137</v>
      </c>
    </row>
    <row r="122" spans="1:14" x14ac:dyDescent="0.2">
      <c r="A122" s="375" t="s">
        <v>496</v>
      </c>
      <c r="C122" s="404" t="s">
        <v>2770</v>
      </c>
      <c r="D122" s="404" t="s">
        <v>2137</v>
      </c>
      <c r="E122" s="375" t="s">
        <v>2771</v>
      </c>
      <c r="F122" s="375" t="s">
        <v>2772</v>
      </c>
      <c r="G122" s="375" t="s">
        <v>2773</v>
      </c>
      <c r="H122" s="375" t="s">
        <v>2774</v>
      </c>
      <c r="I122" s="375" t="s">
        <v>208</v>
      </c>
      <c r="L122" s="499"/>
      <c r="M122" s="375" t="s">
        <v>2137</v>
      </c>
      <c r="N122" s="375" t="s">
        <v>2137</v>
      </c>
    </row>
    <row r="123" spans="1:14" x14ac:dyDescent="0.2">
      <c r="A123" s="375" t="s">
        <v>517</v>
      </c>
      <c r="C123" s="375" t="s">
        <v>2137</v>
      </c>
      <c r="D123" s="404"/>
      <c r="F123" s="375" t="s">
        <v>2137</v>
      </c>
      <c r="L123" s="499"/>
      <c r="M123" s="375" t="s">
        <v>2137</v>
      </c>
      <c r="N123" s="375" t="s">
        <v>2137</v>
      </c>
    </row>
    <row r="124" spans="1:14" x14ac:dyDescent="0.2">
      <c r="A124" s="375" t="s">
        <v>571</v>
      </c>
      <c r="D124" s="404"/>
      <c r="L124" s="499"/>
    </row>
    <row r="125" spans="1:14" x14ac:dyDescent="0.2">
      <c r="A125" s="375" t="s">
        <v>623</v>
      </c>
      <c r="D125" s="404"/>
      <c r="L125" s="499"/>
    </row>
    <row r="126" spans="1:14" x14ac:dyDescent="0.2">
      <c r="A126" s="375" t="s">
        <v>638</v>
      </c>
      <c r="D126" s="404"/>
      <c r="L126" s="499"/>
    </row>
    <row r="127" spans="1:14" x14ac:dyDescent="0.2">
      <c r="A127" s="375" t="s">
        <v>655</v>
      </c>
      <c r="D127" s="404"/>
      <c r="L127" s="499"/>
    </row>
    <row r="128" spans="1:14" x14ac:dyDescent="0.2">
      <c r="A128" s="375" t="s">
        <v>690</v>
      </c>
      <c r="C128" s="375" t="s">
        <v>2775</v>
      </c>
      <c r="D128" s="404" t="s">
        <v>2776</v>
      </c>
      <c r="E128" s="375" t="s">
        <v>2777</v>
      </c>
      <c r="F128" s="375" t="s">
        <v>2778</v>
      </c>
      <c r="G128" s="375" t="s">
        <v>2779</v>
      </c>
      <c r="H128" s="375" t="s">
        <v>2780</v>
      </c>
      <c r="I128" s="375" t="s">
        <v>208</v>
      </c>
      <c r="L128" s="499"/>
    </row>
    <row r="129" spans="1:12" x14ac:dyDescent="0.2">
      <c r="A129" s="375" t="s">
        <v>706</v>
      </c>
      <c r="D129" s="404"/>
      <c r="L129" s="499"/>
    </row>
    <row r="130" spans="1:12" x14ac:dyDescent="0.2">
      <c r="A130" s="375" t="s">
        <v>723</v>
      </c>
      <c r="C130" s="375" t="s">
        <v>2781</v>
      </c>
      <c r="D130" s="404" t="s">
        <v>2782</v>
      </c>
      <c r="E130" s="375" t="s">
        <v>2783</v>
      </c>
      <c r="F130" s="375" t="s">
        <v>2784</v>
      </c>
      <c r="G130" s="375" t="s">
        <v>2785</v>
      </c>
      <c r="H130" s="375" t="s">
        <v>2786</v>
      </c>
      <c r="I130" s="375" t="s">
        <v>208</v>
      </c>
      <c r="L130" s="499"/>
    </row>
    <row r="131" spans="1:12" x14ac:dyDescent="0.2">
      <c r="A131" s="375" t="s">
        <v>762</v>
      </c>
      <c r="C131" s="375" t="s">
        <v>2787</v>
      </c>
      <c r="D131" s="404" t="s">
        <v>2788</v>
      </c>
      <c r="E131" s="375" t="s">
        <v>2789</v>
      </c>
      <c r="F131" s="375" t="s">
        <v>2790</v>
      </c>
      <c r="G131" s="375" t="s">
        <v>2791</v>
      </c>
      <c r="H131" s="375" t="s">
        <v>2792</v>
      </c>
      <c r="I131" s="375" t="s">
        <v>846</v>
      </c>
      <c r="L131" s="499"/>
    </row>
    <row r="132" spans="1:12" ht="15" x14ac:dyDescent="0.25">
      <c r="A132" s="375" t="s">
        <v>788</v>
      </c>
      <c r="C132" s="375" t="s">
        <v>2793</v>
      </c>
      <c r="D132" s="510" t="s">
        <v>2794</v>
      </c>
      <c r="E132" s="375" t="s">
        <v>2795</v>
      </c>
      <c r="F132" s="375" t="s">
        <v>2796</v>
      </c>
      <c r="G132" s="375" t="s">
        <v>2797</v>
      </c>
      <c r="H132" s="375" t="s">
        <v>2798</v>
      </c>
      <c r="I132" s="375" t="s">
        <v>743</v>
      </c>
      <c r="J132" s="508" t="s">
        <v>867</v>
      </c>
      <c r="L132" s="499"/>
    </row>
    <row r="133" spans="1:12" x14ac:dyDescent="0.2">
      <c r="A133" s="375" t="s">
        <v>801</v>
      </c>
      <c r="D133" s="404"/>
      <c r="L133" s="499"/>
    </row>
    <row r="134" spans="1:12" x14ac:dyDescent="0.2">
      <c r="A134" s="375" t="s">
        <v>832</v>
      </c>
      <c r="D134" s="404"/>
      <c r="L134" s="499"/>
    </row>
    <row r="135" spans="1:12" x14ac:dyDescent="0.2">
      <c r="A135" s="375" t="s">
        <v>852</v>
      </c>
      <c r="D135" s="404"/>
      <c r="L135" s="499"/>
    </row>
    <row r="136" spans="1:12" x14ac:dyDescent="0.2">
      <c r="A136" s="375" t="s">
        <v>863</v>
      </c>
      <c r="C136" s="375" t="s">
        <v>2799</v>
      </c>
      <c r="D136" s="404" t="s">
        <v>2800</v>
      </c>
      <c r="E136" s="375" t="s">
        <v>2801</v>
      </c>
      <c r="F136" s="375" t="s">
        <v>2802</v>
      </c>
      <c r="G136" s="375" t="s">
        <v>2803</v>
      </c>
      <c r="H136" s="375" t="s">
        <v>2804</v>
      </c>
      <c r="I136" s="375" t="s">
        <v>208</v>
      </c>
      <c r="L136" s="499"/>
    </row>
    <row r="137" spans="1:12" x14ac:dyDescent="0.2">
      <c r="A137" s="375" t="s">
        <v>874</v>
      </c>
      <c r="C137" s="375" t="s">
        <v>2805</v>
      </c>
      <c r="D137" s="404" t="s">
        <v>2806</v>
      </c>
      <c r="E137" s="375" t="s">
        <v>2807</v>
      </c>
      <c r="F137" s="375" t="s">
        <v>2808</v>
      </c>
      <c r="G137" s="375" t="s">
        <v>2809</v>
      </c>
      <c r="H137" s="375" t="s">
        <v>2810</v>
      </c>
      <c r="I137" s="375" t="s">
        <v>826</v>
      </c>
      <c r="L137" s="499"/>
    </row>
    <row r="138" spans="1:12" x14ac:dyDescent="0.2">
      <c r="A138" s="375" t="s">
        <v>884</v>
      </c>
      <c r="D138" s="404"/>
      <c r="L138" s="499"/>
    </row>
    <row r="139" spans="1:12" x14ac:dyDescent="0.2">
      <c r="A139" s="375" t="s">
        <v>903</v>
      </c>
      <c r="C139" s="375" t="s">
        <v>2811</v>
      </c>
      <c r="D139" s="404" t="s">
        <v>2812</v>
      </c>
      <c r="E139" s="375" t="s">
        <v>2813</v>
      </c>
      <c r="F139" s="375" t="s">
        <v>2814</v>
      </c>
      <c r="G139" s="375" t="s">
        <v>2815</v>
      </c>
      <c r="H139" s="375" t="s">
        <v>2816</v>
      </c>
      <c r="I139" s="375" t="s">
        <v>878</v>
      </c>
      <c r="L139" s="499"/>
    </row>
    <row r="140" spans="1:12" x14ac:dyDescent="0.2">
      <c r="A140" s="375" t="s">
        <v>914</v>
      </c>
      <c r="D140" s="404"/>
      <c r="L140" s="499"/>
    </row>
    <row r="141" spans="1:12" x14ac:dyDescent="0.2">
      <c r="A141" s="375" t="s">
        <v>933</v>
      </c>
      <c r="D141" s="404"/>
      <c r="L141" s="499"/>
    </row>
    <row r="142" spans="1:12" x14ac:dyDescent="0.2">
      <c r="A142" s="375" t="s">
        <v>942</v>
      </c>
      <c r="D142" s="404"/>
      <c r="L142" s="499"/>
    </row>
    <row r="143" spans="1:12" x14ac:dyDescent="0.2">
      <c r="A143" s="375" t="s">
        <v>987</v>
      </c>
      <c r="C143" s="375" t="s">
        <v>2817</v>
      </c>
      <c r="D143" s="404" t="s">
        <v>2818</v>
      </c>
      <c r="E143" s="375" t="s">
        <v>2819</v>
      </c>
      <c r="F143" s="375" t="s">
        <v>2820</v>
      </c>
      <c r="G143" s="375" t="s">
        <v>2821</v>
      </c>
      <c r="H143" s="375" t="s">
        <v>2822</v>
      </c>
      <c r="I143" s="375" t="s">
        <v>208</v>
      </c>
      <c r="L143" s="499"/>
    </row>
    <row r="144" spans="1:12" x14ac:dyDescent="0.2">
      <c r="A144" s="375" t="s">
        <v>1004</v>
      </c>
      <c r="C144" s="375" t="s">
        <v>2823</v>
      </c>
      <c r="D144" s="404" t="s">
        <v>2824</v>
      </c>
      <c r="E144" s="375" t="s">
        <v>2825</v>
      </c>
      <c r="F144" s="375" t="s">
        <v>2826</v>
      </c>
      <c r="G144" s="375" t="s">
        <v>2827</v>
      </c>
      <c r="H144" s="375" t="s">
        <v>2828</v>
      </c>
      <c r="I144" s="375" t="s">
        <v>909</v>
      </c>
      <c r="L144" s="499"/>
    </row>
    <row r="145" spans="1:12" x14ac:dyDescent="0.2">
      <c r="A145" s="375" t="s">
        <v>1012</v>
      </c>
      <c r="D145" s="404"/>
      <c r="L145" s="499"/>
    </row>
    <row r="146" spans="1:12" ht="15" x14ac:dyDescent="0.25">
      <c r="A146" s="375" t="s">
        <v>1039</v>
      </c>
      <c r="C146" s="375" t="s">
        <v>2829</v>
      </c>
      <c r="D146" s="510" t="s">
        <v>1007</v>
      </c>
      <c r="E146" s="375" t="s">
        <v>2830</v>
      </c>
      <c r="F146" s="375" t="s">
        <v>2831</v>
      </c>
      <c r="G146" s="375" t="s">
        <v>2832</v>
      </c>
      <c r="H146" s="375" t="s">
        <v>2833</v>
      </c>
      <c r="I146" s="375" t="s">
        <v>937</v>
      </c>
      <c r="J146" s="375" t="s">
        <v>856</v>
      </c>
      <c r="K146" s="508" t="s">
        <v>2834</v>
      </c>
      <c r="L146" s="499"/>
    </row>
    <row r="147" spans="1:12" x14ac:dyDescent="0.2">
      <c r="A147" s="375" t="s">
        <v>1049</v>
      </c>
      <c r="C147" s="375" t="s">
        <v>2835</v>
      </c>
      <c r="D147" s="404" t="s">
        <v>2836</v>
      </c>
      <c r="E147" s="375" t="s">
        <v>2837</v>
      </c>
      <c r="F147" s="375" t="s">
        <v>2838</v>
      </c>
      <c r="G147" s="375" t="s">
        <v>2839</v>
      </c>
      <c r="H147" s="375" t="s">
        <v>2840</v>
      </c>
      <c r="I147" s="375" t="s">
        <v>208</v>
      </c>
      <c r="L147" s="499"/>
    </row>
    <row r="148" spans="1:12" x14ac:dyDescent="0.2">
      <c r="A148" s="375" t="s">
        <v>1058</v>
      </c>
      <c r="D148" s="404"/>
      <c r="L148" s="499"/>
    </row>
    <row r="149" spans="1:12" x14ac:dyDescent="0.2">
      <c r="A149" s="375" t="s">
        <v>1066</v>
      </c>
      <c r="D149" s="404"/>
      <c r="L149" s="499"/>
    </row>
    <row r="150" spans="1:12" x14ac:dyDescent="0.2">
      <c r="A150" s="375" t="s">
        <v>1072</v>
      </c>
      <c r="C150" s="375" t="s">
        <v>2841</v>
      </c>
      <c r="D150" s="404"/>
      <c r="E150" s="404" t="s">
        <v>2842</v>
      </c>
      <c r="F150" s="404" t="s">
        <v>2843</v>
      </c>
      <c r="G150" s="404" t="s">
        <v>2844</v>
      </c>
      <c r="H150" s="375" t="s">
        <v>2845</v>
      </c>
      <c r="I150" s="404" t="s">
        <v>954</v>
      </c>
      <c r="K150" s="404" t="s">
        <v>2846</v>
      </c>
      <c r="L150" s="499"/>
    </row>
    <row r="151" spans="1:12" x14ac:dyDescent="0.2">
      <c r="A151" s="375" t="s">
        <v>1106</v>
      </c>
      <c r="C151" s="375" t="s">
        <v>2847</v>
      </c>
      <c r="D151" s="404" t="s">
        <v>2137</v>
      </c>
      <c r="E151" s="375" t="s">
        <v>2848</v>
      </c>
      <c r="F151" s="375" t="s">
        <v>2849</v>
      </c>
      <c r="G151" s="375" t="s">
        <v>2850</v>
      </c>
      <c r="H151" s="375" t="s">
        <v>2851</v>
      </c>
      <c r="I151" s="375" t="s">
        <v>1554</v>
      </c>
      <c r="L151" s="499"/>
    </row>
    <row r="152" spans="1:12" x14ac:dyDescent="0.2">
      <c r="A152" s="375" t="s">
        <v>1133</v>
      </c>
      <c r="C152" s="375" t="s">
        <v>2852</v>
      </c>
      <c r="D152" s="404" t="s">
        <v>2137</v>
      </c>
      <c r="E152" s="375" t="s">
        <v>2853</v>
      </c>
      <c r="F152" s="375" t="s">
        <v>2204</v>
      </c>
      <c r="G152" s="375" t="s">
        <v>2854</v>
      </c>
      <c r="H152" s="375" t="s">
        <v>2855</v>
      </c>
      <c r="I152" s="375" t="s">
        <v>973</v>
      </c>
      <c r="L152" s="499"/>
    </row>
    <row r="153" spans="1:12" x14ac:dyDescent="0.2">
      <c r="A153" s="375" t="s">
        <v>1140</v>
      </c>
      <c r="D153" s="404"/>
      <c r="L153" s="499"/>
    </row>
    <row r="154" spans="1:12" x14ac:dyDescent="0.2">
      <c r="A154" s="375" t="s">
        <v>1175</v>
      </c>
      <c r="D154" s="404"/>
      <c r="L154" s="499"/>
    </row>
    <row r="155" spans="1:12" x14ac:dyDescent="0.2">
      <c r="A155" s="375" t="s">
        <v>1189</v>
      </c>
      <c r="C155" s="375" t="s">
        <v>2856</v>
      </c>
      <c r="D155" s="404" t="s">
        <v>2857</v>
      </c>
      <c r="E155" s="375" t="s">
        <v>2858</v>
      </c>
      <c r="F155" s="375" t="s">
        <v>2859</v>
      </c>
      <c r="G155" s="375" t="s">
        <v>2860</v>
      </c>
      <c r="H155" s="375" t="s">
        <v>2861</v>
      </c>
      <c r="I155" s="375" t="s">
        <v>208</v>
      </c>
      <c r="L155" s="499"/>
    </row>
    <row r="156" spans="1:12" x14ac:dyDescent="0.2">
      <c r="A156" s="375" t="s">
        <v>179</v>
      </c>
      <c r="D156" s="404"/>
      <c r="L156" s="499"/>
    </row>
    <row r="157" spans="1:12" x14ac:dyDescent="0.2">
      <c r="A157" s="375" t="s">
        <v>1237</v>
      </c>
      <c r="C157" s="375" t="s">
        <v>2862</v>
      </c>
      <c r="D157" s="404" t="s">
        <v>2863</v>
      </c>
      <c r="E157" s="375" t="s">
        <v>2864</v>
      </c>
      <c r="F157" s="375" t="s">
        <v>2865</v>
      </c>
      <c r="G157" s="404" t="s">
        <v>2866</v>
      </c>
      <c r="H157" s="375" t="s">
        <v>2867</v>
      </c>
      <c r="I157" s="375" t="s">
        <v>1085</v>
      </c>
      <c r="L157" s="499"/>
    </row>
    <row r="158" spans="1:12" x14ac:dyDescent="0.2">
      <c r="A158" s="375" t="s">
        <v>1244</v>
      </c>
      <c r="D158" s="404"/>
      <c r="L158" s="499"/>
    </row>
    <row r="159" spans="1:12" x14ac:dyDescent="0.2">
      <c r="A159" s="375" t="s">
        <v>1250</v>
      </c>
      <c r="D159" s="404"/>
      <c r="L159" s="499"/>
    </row>
    <row r="160" spans="1:12" x14ac:dyDescent="0.2">
      <c r="A160" s="375" t="s">
        <v>1264</v>
      </c>
      <c r="C160" s="375" t="s">
        <v>2868</v>
      </c>
      <c r="D160" s="404" t="s">
        <v>2869</v>
      </c>
      <c r="E160" s="375" t="s">
        <v>2870</v>
      </c>
      <c r="F160" s="375" t="s">
        <v>2871</v>
      </c>
      <c r="G160" s="375" t="s">
        <v>2872</v>
      </c>
      <c r="H160" s="375" t="s">
        <v>2873</v>
      </c>
      <c r="I160" s="375" t="s">
        <v>1110</v>
      </c>
      <c r="L160" s="499"/>
    </row>
    <row r="161" spans="1:12" x14ac:dyDescent="0.2">
      <c r="A161" s="375" t="s">
        <v>1307</v>
      </c>
      <c r="C161" s="375" t="s">
        <v>2874</v>
      </c>
      <c r="D161" s="404" t="s">
        <v>2875</v>
      </c>
      <c r="E161" s="375" t="s">
        <v>2876</v>
      </c>
      <c r="F161" s="375" t="s">
        <v>2877</v>
      </c>
      <c r="G161" s="375" t="s">
        <v>2878</v>
      </c>
      <c r="H161" s="375" t="s">
        <v>2879</v>
      </c>
      <c r="I161" s="375" t="s">
        <v>1151</v>
      </c>
      <c r="L161" s="499"/>
    </row>
    <row r="162" spans="1:12" x14ac:dyDescent="0.2">
      <c r="A162" s="375" t="s">
        <v>1325</v>
      </c>
      <c r="C162" s="375" t="s">
        <v>2880</v>
      </c>
      <c r="D162" s="404" t="s">
        <v>2881</v>
      </c>
      <c r="E162" s="375" t="s">
        <v>2882</v>
      </c>
      <c r="F162" s="375" t="s">
        <v>2883</v>
      </c>
      <c r="G162" s="375" t="s">
        <v>2884</v>
      </c>
      <c r="H162" s="375" t="s">
        <v>2885</v>
      </c>
      <c r="I162" s="375" t="s">
        <v>1144</v>
      </c>
      <c r="L162" s="499"/>
    </row>
    <row r="163" spans="1:12" x14ac:dyDescent="0.2">
      <c r="A163" s="375" t="s">
        <v>1354</v>
      </c>
      <c r="D163" s="404"/>
      <c r="L163" s="499"/>
    </row>
    <row r="164" spans="1:12" x14ac:dyDescent="0.2">
      <c r="A164" s="375" t="s">
        <v>1367</v>
      </c>
      <c r="C164" s="375" t="s">
        <v>2886</v>
      </c>
      <c r="D164" s="404" t="s">
        <v>2887</v>
      </c>
      <c r="E164" s="375" t="s">
        <v>2888</v>
      </c>
      <c r="F164" s="375" t="s">
        <v>2889</v>
      </c>
      <c r="G164" s="375" t="s">
        <v>2890</v>
      </c>
      <c r="H164" s="375" t="s">
        <v>2891</v>
      </c>
      <c r="I164" s="375" t="s">
        <v>208</v>
      </c>
      <c r="L164" s="499"/>
    </row>
    <row r="165" spans="1:12" x14ac:dyDescent="0.2">
      <c r="A165" s="375" t="s">
        <v>1387</v>
      </c>
      <c r="C165" s="375" t="s">
        <v>2892</v>
      </c>
      <c r="D165" s="404" t="s">
        <v>2893</v>
      </c>
      <c r="E165" s="375" t="s">
        <v>2894</v>
      </c>
      <c r="F165" s="375" t="s">
        <v>2204</v>
      </c>
      <c r="G165" s="375" t="s">
        <v>2895</v>
      </c>
      <c r="H165" s="375" t="s">
        <v>2896</v>
      </c>
      <c r="I165" s="375" t="s">
        <v>1158</v>
      </c>
      <c r="L165" s="499"/>
    </row>
    <row r="166" spans="1:12" x14ac:dyDescent="0.2">
      <c r="A166" s="375" t="s">
        <v>1401</v>
      </c>
      <c r="C166" s="375" t="s">
        <v>2897</v>
      </c>
      <c r="D166" s="404" t="s">
        <v>2898</v>
      </c>
      <c r="E166" s="375" t="s">
        <v>2899</v>
      </c>
      <c r="F166" s="375" t="s">
        <v>2900</v>
      </c>
      <c r="G166" s="375" t="s">
        <v>2901</v>
      </c>
      <c r="H166" s="375" t="s">
        <v>2902</v>
      </c>
      <c r="I166" s="375" t="s">
        <v>1186</v>
      </c>
      <c r="L166" s="499"/>
    </row>
    <row r="167" spans="1:12" ht="15" x14ac:dyDescent="0.25">
      <c r="A167" s="375" t="s">
        <v>1408</v>
      </c>
      <c r="C167" s="375" t="s">
        <v>2903</v>
      </c>
      <c r="D167" s="510" t="s">
        <v>2818</v>
      </c>
      <c r="E167" s="375" t="s">
        <v>2904</v>
      </c>
      <c r="F167" s="375" t="s">
        <v>2905</v>
      </c>
      <c r="G167" s="375" t="s">
        <v>2906</v>
      </c>
      <c r="H167" s="375" t="s">
        <v>2907</v>
      </c>
      <c r="I167" s="375" t="s">
        <v>1215</v>
      </c>
      <c r="J167" s="508" t="s">
        <v>867</v>
      </c>
      <c r="K167" s="511">
        <v>9999999999</v>
      </c>
      <c r="L167" s="499"/>
    </row>
    <row r="168" spans="1:12" x14ac:dyDescent="0.2">
      <c r="A168" s="375" t="s">
        <v>1415</v>
      </c>
      <c r="D168" s="404"/>
      <c r="L168" s="499"/>
    </row>
    <row r="169" spans="1:12" x14ac:dyDescent="0.2">
      <c r="A169" s="375" t="s">
        <v>1420</v>
      </c>
      <c r="D169" s="404"/>
      <c r="L169" s="499"/>
    </row>
    <row r="170" spans="1:12" x14ac:dyDescent="0.2">
      <c r="A170" s="375" t="s">
        <v>1434</v>
      </c>
      <c r="C170" s="375" t="s">
        <v>2908</v>
      </c>
      <c r="D170" s="404" t="s">
        <v>2909</v>
      </c>
      <c r="E170" s="375" t="s">
        <v>2910</v>
      </c>
      <c r="F170" s="375" t="s">
        <v>2911</v>
      </c>
      <c r="G170" s="375" t="s">
        <v>2912</v>
      </c>
      <c r="H170" s="375" t="s">
        <v>2913</v>
      </c>
      <c r="I170" s="375" t="s">
        <v>208</v>
      </c>
      <c r="L170" s="499"/>
    </row>
    <row r="171" spans="1:12" x14ac:dyDescent="0.2">
      <c r="A171" s="375" t="s">
        <v>1454</v>
      </c>
      <c r="C171" s="375" t="s">
        <v>2914</v>
      </c>
      <c r="D171" s="404" t="s">
        <v>2915</v>
      </c>
      <c r="E171" s="375" t="s">
        <v>2916</v>
      </c>
      <c r="F171" s="375" t="s">
        <v>2917</v>
      </c>
      <c r="G171" s="375" t="s">
        <v>2918</v>
      </c>
      <c r="H171" s="375" t="s">
        <v>2919</v>
      </c>
      <c r="I171" s="375" t="s">
        <v>208</v>
      </c>
      <c r="L171" s="499"/>
    </row>
    <row r="172" spans="1:12" ht="15" x14ac:dyDescent="0.25">
      <c r="A172" s="375" t="s">
        <v>548</v>
      </c>
      <c r="C172" s="375" t="s">
        <v>2920</v>
      </c>
      <c r="D172" s="510" t="s">
        <v>2921</v>
      </c>
      <c r="E172" s="375" t="s">
        <v>2922</v>
      </c>
      <c r="F172" s="404" t="s">
        <v>2923</v>
      </c>
      <c r="G172" s="404" t="s">
        <v>2924</v>
      </c>
      <c r="H172" s="375" t="s">
        <v>2925</v>
      </c>
      <c r="I172" s="375" t="s">
        <v>1227</v>
      </c>
      <c r="J172" s="508" t="s">
        <v>867</v>
      </c>
      <c r="L172" s="499"/>
    </row>
    <row r="173" spans="1:12" ht="15" x14ac:dyDescent="0.25">
      <c r="A173" s="375" t="s">
        <v>1504</v>
      </c>
      <c r="C173" s="375" t="s">
        <v>357</v>
      </c>
      <c r="D173" s="510" t="s">
        <v>2926</v>
      </c>
      <c r="E173" s="375" t="s">
        <v>2927</v>
      </c>
      <c r="F173" s="375" t="s">
        <v>2928</v>
      </c>
      <c r="G173" s="375" t="s">
        <v>2929</v>
      </c>
      <c r="H173" s="375" t="s">
        <v>2930</v>
      </c>
      <c r="I173" s="375" t="s">
        <v>1280</v>
      </c>
      <c r="J173" s="508" t="s">
        <v>856</v>
      </c>
      <c r="K173" s="508" t="s">
        <v>2931</v>
      </c>
      <c r="L173" s="499"/>
    </row>
    <row r="174" spans="1:12" x14ac:dyDescent="0.2">
      <c r="A174" s="375" t="s">
        <v>1511</v>
      </c>
      <c r="C174" s="375" t="s">
        <v>2932</v>
      </c>
      <c r="D174" s="404" t="s">
        <v>2933</v>
      </c>
      <c r="E174" s="375" t="s">
        <v>2934</v>
      </c>
      <c r="F174" s="375" t="s">
        <v>2935</v>
      </c>
      <c r="G174" s="375" t="s">
        <v>2936</v>
      </c>
      <c r="H174" s="375" t="s">
        <v>2937</v>
      </c>
      <c r="I174" s="375" t="s">
        <v>1292</v>
      </c>
      <c r="J174" s="375" t="s">
        <v>867</v>
      </c>
      <c r="L174" s="499"/>
    </row>
    <row r="175" spans="1:12" x14ac:dyDescent="0.2">
      <c r="A175" s="375" t="s">
        <v>1538</v>
      </c>
      <c r="C175" s="375" t="s">
        <v>2938</v>
      </c>
      <c r="D175" s="510" t="s">
        <v>2939</v>
      </c>
      <c r="E175" s="375" t="s">
        <v>2940</v>
      </c>
      <c r="F175" s="375" t="s">
        <v>2941</v>
      </c>
      <c r="G175" s="375" t="s">
        <v>2942</v>
      </c>
      <c r="H175" s="375" t="s">
        <v>2943</v>
      </c>
      <c r="I175" s="375" t="s">
        <v>1298</v>
      </c>
      <c r="L175" s="499"/>
    </row>
    <row r="176" spans="1:12" x14ac:dyDescent="0.2">
      <c r="A176" s="375" t="s">
        <v>1545</v>
      </c>
      <c r="C176" s="375" t="s">
        <v>2944</v>
      </c>
      <c r="D176" s="404" t="s">
        <v>2137</v>
      </c>
      <c r="E176" s="375" t="s">
        <v>2945</v>
      </c>
      <c r="F176" s="375" t="s">
        <v>2946</v>
      </c>
      <c r="G176" s="375" t="s">
        <v>2947</v>
      </c>
      <c r="H176" s="375" t="s">
        <v>2948</v>
      </c>
      <c r="I176" s="375" t="s">
        <v>662</v>
      </c>
      <c r="L176" s="499"/>
    </row>
    <row r="177" spans="1:12" x14ac:dyDescent="0.2">
      <c r="A177" s="375" t="s">
        <v>1552</v>
      </c>
      <c r="C177" s="375" t="s">
        <v>2949</v>
      </c>
      <c r="D177" s="404" t="s">
        <v>2137</v>
      </c>
      <c r="E177" s="375" t="s">
        <v>2950</v>
      </c>
      <c r="F177" s="375" t="s">
        <v>2951</v>
      </c>
      <c r="G177" s="404" t="s">
        <v>2952</v>
      </c>
      <c r="H177" s="375" t="s">
        <v>2953</v>
      </c>
      <c r="I177" s="404" t="s">
        <v>1322</v>
      </c>
      <c r="L177" s="499"/>
    </row>
    <row r="178" spans="1:12" x14ac:dyDescent="0.2">
      <c r="A178" s="375" t="s">
        <v>1557</v>
      </c>
      <c r="C178" s="375" t="s">
        <v>2954</v>
      </c>
      <c r="D178" s="404" t="s">
        <v>2137</v>
      </c>
      <c r="E178" s="375" t="s">
        <v>2955</v>
      </c>
      <c r="F178" s="375" t="s">
        <v>2956</v>
      </c>
      <c r="G178" s="375" t="s">
        <v>2957</v>
      </c>
      <c r="H178" s="375" t="s">
        <v>2958</v>
      </c>
      <c r="I178" s="375" t="s">
        <v>1330</v>
      </c>
      <c r="L178" s="500" t="s">
        <v>2959</v>
      </c>
    </row>
    <row r="179" spans="1:12" x14ac:dyDescent="0.2">
      <c r="A179" s="375" t="s">
        <v>1574</v>
      </c>
      <c r="C179" s="375" t="s">
        <v>2960</v>
      </c>
      <c r="D179" s="404" t="s">
        <v>2961</v>
      </c>
      <c r="E179" s="375" t="s">
        <v>2962</v>
      </c>
      <c r="F179" s="375" t="s">
        <v>2963</v>
      </c>
      <c r="G179" s="375" t="s">
        <v>2964</v>
      </c>
      <c r="H179" s="375" t="s">
        <v>2965</v>
      </c>
      <c r="I179" s="375" t="s">
        <v>1304</v>
      </c>
      <c r="L179" s="499"/>
    </row>
    <row r="180" spans="1:12" x14ac:dyDescent="0.2">
      <c r="A180" s="375" t="s">
        <v>1578</v>
      </c>
      <c r="C180" s="375" t="s">
        <v>2966</v>
      </c>
      <c r="D180" s="404" t="s">
        <v>2137</v>
      </c>
      <c r="E180" s="375" t="s">
        <v>2967</v>
      </c>
      <c r="F180" s="375" t="s">
        <v>2968</v>
      </c>
      <c r="G180" s="375" t="s">
        <v>2969</v>
      </c>
      <c r="H180" s="375" t="s">
        <v>2970</v>
      </c>
      <c r="I180" s="375" t="s">
        <v>1358</v>
      </c>
      <c r="L180" s="499"/>
    </row>
    <row r="181" spans="1:12" x14ac:dyDescent="0.2">
      <c r="A181" s="375" t="s">
        <v>1593</v>
      </c>
      <c r="C181" s="375" t="s">
        <v>2971</v>
      </c>
      <c r="D181" s="510" t="s">
        <v>2972</v>
      </c>
      <c r="E181" s="375" t="s">
        <v>2973</v>
      </c>
      <c r="F181" s="375" t="s">
        <v>2974</v>
      </c>
      <c r="G181" s="375" t="s">
        <v>2975</v>
      </c>
      <c r="H181" s="375" t="s">
        <v>2976</v>
      </c>
      <c r="I181" s="375" t="s">
        <v>1384</v>
      </c>
      <c r="L181" s="499"/>
    </row>
    <row r="182" spans="1:12" x14ac:dyDescent="0.2">
      <c r="A182" s="375" t="s">
        <v>1598</v>
      </c>
      <c r="D182" s="404"/>
      <c r="L182" s="499"/>
    </row>
    <row r="183" spans="1:12" x14ac:dyDescent="0.2">
      <c r="A183" s="375" t="s">
        <v>1603</v>
      </c>
      <c r="D183" s="404"/>
      <c r="L183" s="499"/>
    </row>
    <row r="184" spans="1:12" x14ac:dyDescent="0.2">
      <c r="A184" s="375" t="s">
        <v>1622</v>
      </c>
      <c r="D184" s="404"/>
      <c r="L184" s="499"/>
    </row>
    <row r="185" spans="1:12" x14ac:dyDescent="0.2">
      <c r="A185" s="375" t="s">
        <v>1632</v>
      </c>
      <c r="C185" s="375" t="s">
        <v>2977</v>
      </c>
      <c r="D185" s="510" t="s">
        <v>2978</v>
      </c>
      <c r="E185" s="375" t="s">
        <v>2979</v>
      </c>
      <c r="F185" s="375" t="s">
        <v>2980</v>
      </c>
      <c r="G185" s="375" t="s">
        <v>2981</v>
      </c>
      <c r="H185" s="375" t="s">
        <v>2982</v>
      </c>
      <c r="I185" s="375" t="s">
        <v>1489</v>
      </c>
      <c r="L185" s="499"/>
    </row>
    <row r="186" spans="1:12" ht="15" x14ac:dyDescent="0.25">
      <c r="A186" s="375" t="s">
        <v>1637</v>
      </c>
      <c r="C186" s="375" t="s">
        <v>2983</v>
      </c>
      <c r="D186" s="404"/>
      <c r="E186" s="375" t="s">
        <v>2984</v>
      </c>
      <c r="F186" s="375" t="s">
        <v>2204</v>
      </c>
      <c r="G186" s="375" t="s">
        <v>2985</v>
      </c>
      <c r="H186" s="375" t="s">
        <v>2986</v>
      </c>
      <c r="I186" s="375" t="s">
        <v>208</v>
      </c>
      <c r="L186" s="512" t="s">
        <v>2987</v>
      </c>
    </row>
    <row r="187" spans="1:12" x14ac:dyDescent="0.2">
      <c r="A187" s="375" t="s">
        <v>1642</v>
      </c>
      <c r="D187" s="404"/>
      <c r="L187" s="499"/>
    </row>
    <row r="188" spans="1:12" x14ac:dyDescent="0.2">
      <c r="A188" s="375" t="s">
        <v>1656</v>
      </c>
      <c r="C188" s="375" t="s">
        <v>2988</v>
      </c>
      <c r="D188" s="404" t="s">
        <v>2137</v>
      </c>
      <c r="E188" s="375" t="s">
        <v>2888</v>
      </c>
      <c r="F188" s="375" t="s">
        <v>2989</v>
      </c>
      <c r="G188" s="375" t="s">
        <v>2990</v>
      </c>
      <c r="H188" s="375" t="s">
        <v>2891</v>
      </c>
      <c r="I188" s="375" t="s">
        <v>208</v>
      </c>
      <c r="L188" s="499"/>
    </row>
    <row r="189" spans="1:12" x14ac:dyDescent="0.2">
      <c r="A189" s="375" t="s">
        <v>1682</v>
      </c>
      <c r="D189" s="404"/>
      <c r="L189" s="499"/>
    </row>
    <row r="190" spans="1:12" x14ac:dyDescent="0.2">
      <c r="A190" s="375" t="s">
        <v>1694</v>
      </c>
      <c r="C190" s="375" t="s">
        <v>2991</v>
      </c>
      <c r="D190" s="404" t="s">
        <v>2992</v>
      </c>
      <c r="E190" s="375" t="s">
        <v>2993</v>
      </c>
      <c r="F190" s="375" t="s">
        <v>2994</v>
      </c>
      <c r="G190" s="375" t="s">
        <v>2995</v>
      </c>
      <c r="H190" s="375" t="s">
        <v>2996</v>
      </c>
      <c r="I190" s="375" t="s">
        <v>1452</v>
      </c>
      <c r="L190" s="499"/>
    </row>
    <row r="191" spans="1:12" x14ac:dyDescent="0.2">
      <c r="A191" s="375" t="s">
        <v>1702</v>
      </c>
      <c r="D191" s="404"/>
      <c r="L191" s="499"/>
    </row>
    <row r="192" spans="1:12" ht="15" x14ac:dyDescent="0.25">
      <c r="A192" s="375" t="s">
        <v>1716</v>
      </c>
      <c r="C192" s="375" t="s">
        <v>2997</v>
      </c>
      <c r="D192" s="404" t="s">
        <v>2137</v>
      </c>
      <c r="E192" s="375" t="s">
        <v>2998</v>
      </c>
      <c r="F192" s="375" t="s">
        <v>2999</v>
      </c>
      <c r="G192" s="375" t="s">
        <v>3000</v>
      </c>
      <c r="H192" s="375" t="s">
        <v>3001</v>
      </c>
      <c r="I192" s="375" t="s">
        <v>208</v>
      </c>
      <c r="L192" s="512" t="s">
        <v>2463</v>
      </c>
    </row>
    <row r="193" spans="1:12" x14ac:dyDescent="0.2">
      <c r="A193" s="375" t="s">
        <v>1721</v>
      </c>
      <c r="C193" s="375" t="s">
        <v>3002</v>
      </c>
      <c r="D193" s="404" t="s">
        <v>3003</v>
      </c>
      <c r="E193" s="375" t="s">
        <v>3004</v>
      </c>
      <c r="F193" s="375" t="s">
        <v>3005</v>
      </c>
      <c r="G193" s="375" t="s">
        <v>3006</v>
      </c>
      <c r="H193" s="375" t="s">
        <v>3007</v>
      </c>
      <c r="I193" s="375" t="s">
        <v>1515</v>
      </c>
      <c r="L193" s="499"/>
    </row>
    <row r="194" spans="1:12" x14ac:dyDescent="0.2">
      <c r="A194" s="375" t="s">
        <v>1726</v>
      </c>
      <c r="D194" s="404"/>
      <c r="L194" s="499"/>
    </row>
    <row r="195" spans="1:12" ht="15" x14ac:dyDescent="0.25">
      <c r="A195" s="375" t="s">
        <v>1730</v>
      </c>
      <c r="C195" s="375" t="s">
        <v>3008</v>
      </c>
      <c r="D195" s="510" t="s">
        <v>3009</v>
      </c>
      <c r="E195" s="375" t="s">
        <v>3010</v>
      </c>
      <c r="F195" s="375" t="s">
        <v>2204</v>
      </c>
      <c r="G195" s="375" t="s">
        <v>3011</v>
      </c>
      <c r="H195" s="375" t="s">
        <v>3012</v>
      </c>
      <c r="I195" s="375" t="s">
        <v>1549</v>
      </c>
      <c r="J195" s="508" t="s">
        <v>867</v>
      </c>
      <c r="L195" s="499"/>
    </row>
    <row r="196" spans="1:12" x14ac:dyDescent="0.2">
      <c r="A196" s="375" t="s">
        <v>1743</v>
      </c>
      <c r="C196" s="375" t="s">
        <v>3013</v>
      </c>
      <c r="D196" s="404" t="s">
        <v>3014</v>
      </c>
      <c r="E196" s="375" t="s">
        <v>3015</v>
      </c>
      <c r="F196" s="375" t="s">
        <v>3016</v>
      </c>
      <c r="G196" s="375" t="s">
        <v>3017</v>
      </c>
      <c r="H196" s="375" t="s">
        <v>3018</v>
      </c>
      <c r="I196" s="375" t="s">
        <v>1554</v>
      </c>
      <c r="L196" s="499"/>
    </row>
    <row r="197" spans="1:12" ht="15" x14ac:dyDescent="0.25">
      <c r="A197" s="375" t="s">
        <v>1755</v>
      </c>
      <c r="C197" s="375" t="s">
        <v>3019</v>
      </c>
      <c r="D197" s="510" t="s">
        <v>3020</v>
      </c>
      <c r="E197" s="375" t="s">
        <v>3021</v>
      </c>
      <c r="F197" s="375" t="s">
        <v>3022</v>
      </c>
      <c r="G197" s="375" t="s">
        <v>3023</v>
      </c>
      <c r="H197" s="375" t="s">
        <v>3024</v>
      </c>
      <c r="I197" s="375" t="s">
        <v>208</v>
      </c>
      <c r="J197" s="508" t="s">
        <v>867</v>
      </c>
      <c r="L197" s="499"/>
    </row>
    <row r="198" spans="1:12" x14ac:dyDescent="0.2">
      <c r="A198" s="375" t="s">
        <v>1760</v>
      </c>
      <c r="D198" s="404"/>
      <c r="L198" s="499"/>
    </row>
    <row r="199" spans="1:12" x14ac:dyDescent="0.2">
      <c r="A199" s="375" t="s">
        <v>1765</v>
      </c>
      <c r="D199" s="404"/>
      <c r="L199" s="499"/>
    </row>
    <row r="200" spans="1:12" x14ac:dyDescent="0.2">
      <c r="A200" s="375" t="s">
        <v>1774</v>
      </c>
      <c r="D200" s="404"/>
      <c r="L200" s="499"/>
    </row>
    <row r="201" spans="1:12" x14ac:dyDescent="0.2">
      <c r="A201" s="375" t="s">
        <v>1784</v>
      </c>
      <c r="C201" s="375" t="s">
        <v>3025</v>
      </c>
      <c r="D201" s="404" t="s">
        <v>2137</v>
      </c>
      <c r="E201" s="375" t="s">
        <v>3026</v>
      </c>
      <c r="F201" s="375" t="s">
        <v>3027</v>
      </c>
      <c r="G201" s="375" t="s">
        <v>3028</v>
      </c>
      <c r="H201" s="375" t="s">
        <v>3029</v>
      </c>
      <c r="I201" s="375" t="s">
        <v>1559</v>
      </c>
      <c r="L201" s="499"/>
    </row>
    <row r="202" spans="1:12" x14ac:dyDescent="0.2">
      <c r="A202" s="375" t="s">
        <v>1794</v>
      </c>
      <c r="C202" s="375" t="s">
        <v>3030</v>
      </c>
      <c r="D202" s="404" t="s">
        <v>2137</v>
      </c>
      <c r="E202" s="375" t="s">
        <v>3031</v>
      </c>
      <c r="F202" s="375" t="s">
        <v>3032</v>
      </c>
      <c r="G202" s="375" t="s">
        <v>3033</v>
      </c>
      <c r="H202" s="375" t="s">
        <v>3034</v>
      </c>
      <c r="I202" s="375" t="s">
        <v>208</v>
      </c>
      <c r="L202" s="499"/>
    </row>
    <row r="203" spans="1:12" ht="15" x14ac:dyDescent="0.25">
      <c r="A203" s="375" t="s">
        <v>1803</v>
      </c>
      <c r="C203" s="375" t="s">
        <v>3035</v>
      </c>
      <c r="D203" s="510" t="s">
        <v>3036</v>
      </c>
      <c r="E203" s="375" t="s">
        <v>3037</v>
      </c>
      <c r="F203" s="375" t="s">
        <v>3038</v>
      </c>
      <c r="G203" s="375" t="s">
        <v>3039</v>
      </c>
      <c r="H203" s="375" t="s">
        <v>3040</v>
      </c>
      <c r="I203" s="375" t="s">
        <v>208</v>
      </c>
      <c r="J203" s="508" t="s">
        <v>867</v>
      </c>
      <c r="K203" s="508" t="s">
        <v>3041</v>
      </c>
      <c r="L203" s="499"/>
    </row>
    <row r="204" spans="1:12" x14ac:dyDescent="0.2">
      <c r="A204" s="375" t="s">
        <v>1808</v>
      </c>
      <c r="C204" s="375" t="s">
        <v>3042</v>
      </c>
      <c r="D204" s="404" t="s">
        <v>3043</v>
      </c>
      <c r="E204" s="375" t="s">
        <v>3044</v>
      </c>
      <c r="F204" s="375" t="s">
        <v>3045</v>
      </c>
      <c r="G204" s="375" t="s">
        <v>3046</v>
      </c>
      <c r="H204" s="375" t="s">
        <v>3047</v>
      </c>
      <c r="I204" s="375" t="s">
        <v>1576</v>
      </c>
      <c r="L204" s="499"/>
    </row>
    <row r="205" spans="1:12" x14ac:dyDescent="0.2">
      <c r="A205" s="375" t="s">
        <v>1813</v>
      </c>
      <c r="C205" s="375" t="s">
        <v>3048</v>
      </c>
      <c r="D205" s="404" t="s">
        <v>2137</v>
      </c>
      <c r="E205" s="375" t="s">
        <v>3049</v>
      </c>
      <c r="F205" s="375" t="s">
        <v>2204</v>
      </c>
      <c r="G205" s="375" t="s">
        <v>3050</v>
      </c>
      <c r="H205" s="375" t="s">
        <v>3051</v>
      </c>
      <c r="I205" s="375" t="s">
        <v>208</v>
      </c>
      <c r="L205" s="499"/>
    </row>
    <row r="206" spans="1:12" x14ac:dyDescent="0.2">
      <c r="A206" s="375" t="s">
        <v>1822</v>
      </c>
      <c r="C206" s="375" t="s">
        <v>3052</v>
      </c>
      <c r="D206" s="404" t="s">
        <v>3053</v>
      </c>
      <c r="E206" s="375" t="s">
        <v>3054</v>
      </c>
      <c r="F206" s="375" t="s">
        <v>3055</v>
      </c>
      <c r="G206" s="375" t="s">
        <v>3056</v>
      </c>
      <c r="H206" s="375" t="s">
        <v>3057</v>
      </c>
      <c r="I206" s="375" t="s">
        <v>1580</v>
      </c>
      <c r="L206" s="499"/>
    </row>
    <row r="207" spans="1:12" x14ac:dyDescent="0.2">
      <c r="A207" s="375" t="s">
        <v>1827</v>
      </c>
      <c r="D207" s="404"/>
      <c r="L207" s="499"/>
    </row>
    <row r="208" spans="1:12" x14ac:dyDescent="0.2">
      <c r="A208" s="375" t="s">
        <v>1836</v>
      </c>
      <c r="D208" s="404"/>
      <c r="L208" s="499"/>
    </row>
    <row r="209" spans="1:12" ht="15" x14ac:dyDescent="0.25">
      <c r="A209" s="375" t="s">
        <v>1845</v>
      </c>
      <c r="C209" s="375" t="s">
        <v>3058</v>
      </c>
      <c r="D209" s="404" t="s">
        <v>3059</v>
      </c>
      <c r="E209" s="375" t="s">
        <v>3060</v>
      </c>
      <c r="F209" s="375" t="s">
        <v>3061</v>
      </c>
      <c r="G209" s="375" t="s">
        <v>3062</v>
      </c>
      <c r="H209" s="375" t="s">
        <v>3063</v>
      </c>
      <c r="I209" s="375" t="s">
        <v>1620</v>
      </c>
      <c r="L209" s="512" t="s">
        <v>3064</v>
      </c>
    </row>
    <row r="210" spans="1:12" x14ac:dyDescent="0.2">
      <c r="A210" s="375" t="s">
        <v>1847</v>
      </c>
      <c r="C210" s="375" t="s">
        <v>3065</v>
      </c>
      <c r="D210" s="404" t="s">
        <v>3066</v>
      </c>
      <c r="E210" s="375" t="s">
        <v>3067</v>
      </c>
      <c r="F210" s="375" t="s">
        <v>3068</v>
      </c>
      <c r="G210" s="375" t="s">
        <v>3069</v>
      </c>
      <c r="H210" s="375" t="s">
        <v>3070</v>
      </c>
      <c r="I210" s="375" t="s">
        <v>1624</v>
      </c>
      <c r="L210" s="499"/>
    </row>
    <row r="211" spans="1:12" x14ac:dyDescent="0.2">
      <c r="A211" s="375" t="s">
        <v>1851</v>
      </c>
      <c r="D211" s="404"/>
      <c r="L211" s="499"/>
    </row>
    <row r="212" spans="1:12" x14ac:dyDescent="0.2">
      <c r="A212" s="375" t="s">
        <v>1854</v>
      </c>
      <c r="D212" s="404"/>
      <c r="L212" s="499"/>
    </row>
    <row r="213" spans="1:12" x14ac:dyDescent="0.2">
      <c r="A213" s="375" t="s">
        <v>1863</v>
      </c>
      <c r="D213" s="404"/>
      <c r="L213" s="499"/>
    </row>
    <row r="214" spans="1:12" x14ac:dyDescent="0.2">
      <c r="A214" s="375" t="s">
        <v>1866</v>
      </c>
      <c r="C214" s="375" t="s">
        <v>3071</v>
      </c>
      <c r="D214" s="404" t="s">
        <v>2137</v>
      </c>
      <c r="E214" s="375" t="s">
        <v>3072</v>
      </c>
      <c r="F214" s="375" t="s">
        <v>3073</v>
      </c>
      <c r="G214" s="375" t="s">
        <v>3074</v>
      </c>
      <c r="H214" s="375" t="s">
        <v>3075</v>
      </c>
      <c r="I214" s="375" t="s">
        <v>1786</v>
      </c>
      <c r="L214" s="499"/>
    </row>
    <row r="215" spans="1:12" x14ac:dyDescent="0.2">
      <c r="A215" s="375" t="s">
        <v>1886</v>
      </c>
      <c r="C215" s="375" t="s">
        <v>3076</v>
      </c>
      <c r="D215" s="404" t="s">
        <v>3077</v>
      </c>
      <c r="E215" s="375" t="s">
        <v>3078</v>
      </c>
      <c r="F215" s="375" t="s">
        <v>3079</v>
      </c>
      <c r="G215" s="375" t="s">
        <v>3080</v>
      </c>
      <c r="H215" s="375" t="s">
        <v>3081</v>
      </c>
      <c r="I215" s="375" t="s">
        <v>1672</v>
      </c>
      <c r="L215" s="499"/>
    </row>
    <row r="216" spans="1:12" x14ac:dyDescent="0.2">
      <c r="A216" s="375" t="s">
        <v>1889</v>
      </c>
      <c r="C216" s="375" t="s">
        <v>3082</v>
      </c>
      <c r="D216" s="404" t="s">
        <v>3083</v>
      </c>
      <c r="E216" s="404" t="s">
        <v>3084</v>
      </c>
      <c r="F216" s="375" t="s">
        <v>3085</v>
      </c>
      <c r="G216" s="375" t="s">
        <v>3086</v>
      </c>
      <c r="H216" s="375" t="s">
        <v>3087</v>
      </c>
      <c r="I216" s="375" t="s">
        <v>1658</v>
      </c>
      <c r="L216" s="499"/>
    </row>
    <row r="217" spans="1:12" x14ac:dyDescent="0.2">
      <c r="A217" s="375" t="s">
        <v>1892</v>
      </c>
      <c r="D217" s="404"/>
      <c r="L217" s="499"/>
    </row>
    <row r="218" spans="1:12" x14ac:dyDescent="0.2">
      <c r="A218" s="375" t="s">
        <v>1901</v>
      </c>
      <c r="C218" s="375" t="s">
        <v>3088</v>
      </c>
      <c r="D218" s="404" t="s">
        <v>2137</v>
      </c>
      <c r="E218" s="375" t="s">
        <v>3089</v>
      </c>
      <c r="F218" s="375" t="s">
        <v>3090</v>
      </c>
      <c r="G218" s="375" t="s">
        <v>3091</v>
      </c>
      <c r="H218" s="375" t="s">
        <v>3092</v>
      </c>
      <c r="I218" s="375" t="s">
        <v>1634</v>
      </c>
      <c r="L218" s="499"/>
    </row>
    <row r="219" spans="1:12" x14ac:dyDescent="0.2">
      <c r="A219" s="375" t="s">
        <v>1904</v>
      </c>
      <c r="C219" s="404" t="s">
        <v>3093</v>
      </c>
      <c r="D219" s="510"/>
      <c r="E219" s="404" t="s">
        <v>3094</v>
      </c>
      <c r="F219" s="404" t="s">
        <v>3095</v>
      </c>
      <c r="G219" s="404" t="s">
        <v>3096</v>
      </c>
      <c r="H219" s="404" t="s">
        <v>3097</v>
      </c>
      <c r="I219" s="404" t="s">
        <v>208</v>
      </c>
      <c r="L219" s="499"/>
    </row>
    <row r="220" spans="1:12" x14ac:dyDescent="0.2">
      <c r="A220" s="375" t="s">
        <v>1907</v>
      </c>
      <c r="C220" s="375" t="s">
        <v>3098</v>
      </c>
      <c r="D220" s="510" t="s">
        <v>3099</v>
      </c>
      <c r="E220" s="375" t="s">
        <v>3100</v>
      </c>
      <c r="F220" s="375" t="s">
        <v>3101</v>
      </c>
      <c r="G220" s="375" t="s">
        <v>3102</v>
      </c>
      <c r="H220" s="375" t="s">
        <v>3103</v>
      </c>
      <c r="I220" s="375" t="s">
        <v>1815</v>
      </c>
      <c r="L220" s="499"/>
    </row>
    <row r="221" spans="1:12" x14ac:dyDescent="0.2">
      <c r="A221" s="375" t="s">
        <v>1910</v>
      </c>
      <c r="D221" s="404"/>
      <c r="L221" s="499"/>
    </row>
    <row r="222" spans="1:12" x14ac:dyDescent="0.2">
      <c r="A222" s="375" t="s">
        <v>1912</v>
      </c>
      <c r="C222" s="375" t="s">
        <v>3104</v>
      </c>
      <c r="D222" s="404" t="s">
        <v>2137</v>
      </c>
      <c r="E222" s="375" t="s">
        <v>3105</v>
      </c>
      <c r="F222" s="375" t="s">
        <v>3106</v>
      </c>
      <c r="G222" s="375" t="s">
        <v>3107</v>
      </c>
      <c r="H222" s="375" t="s">
        <v>3108</v>
      </c>
      <c r="I222" s="375" t="s">
        <v>208</v>
      </c>
      <c r="L222" s="499"/>
    </row>
    <row r="223" spans="1:12" ht="15" x14ac:dyDescent="0.25">
      <c r="A223" s="375" t="s">
        <v>1918</v>
      </c>
      <c r="C223" s="375" t="s">
        <v>3109</v>
      </c>
      <c r="D223" s="510" t="s">
        <v>3110</v>
      </c>
      <c r="E223" s="375" t="s">
        <v>3111</v>
      </c>
      <c r="F223" s="375" t="s">
        <v>3112</v>
      </c>
      <c r="G223" s="375" t="s">
        <v>3113</v>
      </c>
      <c r="H223" s="375" t="s">
        <v>3114</v>
      </c>
      <c r="I223" s="375" t="s">
        <v>1371</v>
      </c>
      <c r="J223" s="508" t="s">
        <v>645</v>
      </c>
      <c r="L223" s="499"/>
    </row>
    <row r="224" spans="1:12" x14ac:dyDescent="0.2">
      <c r="A224" s="375" t="s">
        <v>1920</v>
      </c>
      <c r="C224" s="375" t="s">
        <v>3115</v>
      </c>
      <c r="D224" s="404" t="s">
        <v>2137</v>
      </c>
      <c r="E224" s="375" t="s">
        <v>3116</v>
      </c>
      <c r="F224" s="375" t="s">
        <v>3117</v>
      </c>
      <c r="G224" s="375" t="s">
        <v>3118</v>
      </c>
      <c r="H224" s="375" t="s">
        <v>3119</v>
      </c>
      <c r="I224" s="375" t="s">
        <v>1649</v>
      </c>
      <c r="L224" s="499"/>
    </row>
    <row r="225" spans="1:12" x14ac:dyDescent="0.2">
      <c r="A225" s="375" t="s">
        <v>1923</v>
      </c>
      <c r="C225" s="375" t="s">
        <v>3120</v>
      </c>
      <c r="D225" s="404" t="s">
        <v>2137</v>
      </c>
      <c r="E225" s="375" t="s">
        <v>3121</v>
      </c>
      <c r="F225" s="375" t="s">
        <v>3122</v>
      </c>
      <c r="G225" s="375" t="s">
        <v>3123</v>
      </c>
      <c r="H225" s="375" t="s">
        <v>3124</v>
      </c>
      <c r="I225" s="375" t="s">
        <v>208</v>
      </c>
      <c r="L225" s="499"/>
    </row>
    <row r="226" spans="1:12" x14ac:dyDescent="0.2">
      <c r="A226" s="375" t="s">
        <v>1926</v>
      </c>
      <c r="D226" s="404"/>
      <c r="L226" s="499"/>
    </row>
    <row r="227" spans="1:12" x14ac:dyDescent="0.2">
      <c r="A227" s="404" t="s">
        <v>1230</v>
      </c>
      <c r="C227" s="375" t="s">
        <v>3125</v>
      </c>
      <c r="D227" s="510" t="s">
        <v>3126</v>
      </c>
      <c r="E227" s="375" t="s">
        <v>3127</v>
      </c>
      <c r="F227" s="375" t="s">
        <v>3128</v>
      </c>
      <c r="G227" s="404" t="s">
        <v>3129</v>
      </c>
      <c r="H227" s="375" t="s">
        <v>3130</v>
      </c>
      <c r="I227" s="375" t="s">
        <v>1700</v>
      </c>
      <c r="L227" s="499"/>
    </row>
    <row r="228" spans="1:12" x14ac:dyDescent="0.2">
      <c r="A228" s="375" t="s">
        <v>1933</v>
      </c>
      <c r="C228" s="375" t="s">
        <v>3131</v>
      </c>
      <c r="D228" s="404"/>
      <c r="E228" s="375" t="s">
        <v>3132</v>
      </c>
      <c r="F228" s="375" t="s">
        <v>3133</v>
      </c>
      <c r="G228" s="375" t="s">
        <v>3134</v>
      </c>
      <c r="H228" s="375" t="s">
        <v>3135</v>
      </c>
      <c r="I228" s="375" t="s">
        <v>1696</v>
      </c>
      <c r="L228" s="499"/>
    </row>
    <row r="229" spans="1:12" x14ac:dyDescent="0.2">
      <c r="A229" s="375" t="s">
        <v>1936</v>
      </c>
      <c r="D229" s="404"/>
      <c r="L229" s="499"/>
    </row>
    <row r="230" spans="1:12" x14ac:dyDescent="0.2">
      <c r="A230" s="375" t="s">
        <v>1939</v>
      </c>
      <c r="C230" s="375" t="s">
        <v>3136</v>
      </c>
      <c r="D230" s="404" t="s">
        <v>3137</v>
      </c>
      <c r="E230" s="375" t="s">
        <v>3138</v>
      </c>
      <c r="F230" s="375" t="s">
        <v>3139</v>
      </c>
      <c r="G230" s="375" t="s">
        <v>3140</v>
      </c>
      <c r="H230" s="375" t="s">
        <v>3141</v>
      </c>
      <c r="I230" s="375" t="s">
        <v>1708</v>
      </c>
      <c r="L230" s="499"/>
    </row>
    <row r="231" spans="1:12" x14ac:dyDescent="0.2">
      <c r="A231" s="375" t="s">
        <v>1942</v>
      </c>
      <c r="C231" s="375" t="s">
        <v>3142</v>
      </c>
      <c r="D231" s="510" t="s">
        <v>3143</v>
      </c>
      <c r="E231" s="375" t="s">
        <v>3144</v>
      </c>
      <c r="F231" s="375" t="s">
        <v>3145</v>
      </c>
      <c r="G231" s="375" t="s">
        <v>3146</v>
      </c>
      <c r="H231" s="375" t="s">
        <v>3147</v>
      </c>
      <c r="I231" s="375" t="s">
        <v>1740</v>
      </c>
      <c r="L231" s="499"/>
    </row>
    <row r="232" spans="1:12" x14ac:dyDescent="0.2">
      <c r="A232" s="375" t="s">
        <v>1563</v>
      </c>
      <c r="C232" s="375" t="s">
        <v>3148</v>
      </c>
      <c r="D232" s="510" t="s">
        <v>3149</v>
      </c>
      <c r="E232" s="375" t="s">
        <v>3150</v>
      </c>
      <c r="F232" s="375" t="s">
        <v>3151</v>
      </c>
      <c r="G232" s="375" t="s">
        <v>3152</v>
      </c>
      <c r="H232" s="375" t="s">
        <v>3153</v>
      </c>
      <c r="I232" s="375" t="s">
        <v>1704</v>
      </c>
      <c r="L232" s="499"/>
    </row>
    <row r="233" spans="1:12" x14ac:dyDescent="0.2">
      <c r="A233" s="375" t="s">
        <v>1953</v>
      </c>
      <c r="D233" s="404"/>
      <c r="L233" s="499"/>
    </row>
    <row r="234" spans="1:12" x14ac:dyDescent="0.2">
      <c r="A234" s="375" t="s">
        <v>1956</v>
      </c>
      <c r="C234" s="375" t="s">
        <v>3154</v>
      </c>
      <c r="D234" s="404" t="s">
        <v>2137</v>
      </c>
      <c r="E234" s="375" t="s">
        <v>3155</v>
      </c>
      <c r="F234" s="375" t="s">
        <v>3156</v>
      </c>
      <c r="G234" s="375" t="s">
        <v>3157</v>
      </c>
      <c r="H234" s="375" t="s">
        <v>3158</v>
      </c>
      <c r="I234" s="375" t="s">
        <v>1728</v>
      </c>
      <c r="L234" s="499"/>
    </row>
    <row r="235" spans="1:12" x14ac:dyDescent="0.2">
      <c r="A235" s="375" t="s">
        <v>1959</v>
      </c>
      <c r="D235" s="404"/>
      <c r="L235" s="499"/>
    </row>
    <row r="236" spans="1:12" x14ac:dyDescent="0.2">
      <c r="A236" s="375" t="s">
        <v>1967</v>
      </c>
      <c r="D236" s="404"/>
      <c r="L236" s="499"/>
    </row>
    <row r="237" spans="1:12" x14ac:dyDescent="0.2">
      <c r="A237" s="375" t="s">
        <v>1970</v>
      </c>
      <c r="D237" s="404"/>
      <c r="L237" s="499"/>
    </row>
    <row r="238" spans="1:12" x14ac:dyDescent="0.2">
      <c r="A238" s="375" t="s">
        <v>1973</v>
      </c>
      <c r="D238" s="404"/>
      <c r="L238" s="499"/>
    </row>
    <row r="239" spans="1:12" x14ac:dyDescent="0.2">
      <c r="A239" s="375" t="s">
        <v>1976</v>
      </c>
      <c r="C239" s="375" t="s">
        <v>3159</v>
      </c>
      <c r="D239" s="510" t="s">
        <v>3160</v>
      </c>
      <c r="E239" s="375" t="s">
        <v>3161</v>
      </c>
      <c r="F239" s="375" t="s">
        <v>3162</v>
      </c>
      <c r="G239" s="375" t="s">
        <v>3163</v>
      </c>
      <c r="H239" s="375" t="s">
        <v>3164</v>
      </c>
      <c r="I239" s="375" t="s">
        <v>1750</v>
      </c>
      <c r="L239" s="499"/>
    </row>
    <row r="240" spans="1:12" x14ac:dyDescent="0.2">
      <c r="A240" s="375" t="s">
        <v>1987</v>
      </c>
      <c r="C240" s="375" t="s">
        <v>3165</v>
      </c>
      <c r="D240" s="404" t="s">
        <v>3166</v>
      </c>
      <c r="E240" s="375" t="s">
        <v>3167</v>
      </c>
      <c r="F240" s="375" t="s">
        <v>2204</v>
      </c>
      <c r="G240" s="375" t="s">
        <v>3168</v>
      </c>
      <c r="H240" s="375" t="s">
        <v>3169</v>
      </c>
      <c r="I240" s="375" t="s">
        <v>208</v>
      </c>
      <c r="L240" s="499"/>
    </row>
    <row r="241" spans="1:12" x14ac:dyDescent="0.2">
      <c r="A241" s="375" t="s">
        <v>1989</v>
      </c>
      <c r="D241" s="404"/>
      <c r="L241" s="499"/>
    </row>
    <row r="242" spans="1:12" x14ac:dyDescent="0.2">
      <c r="A242" s="375" t="s">
        <v>1992</v>
      </c>
      <c r="D242" s="404"/>
      <c r="L242" s="499"/>
    </row>
    <row r="243" spans="1:12" x14ac:dyDescent="0.2">
      <c r="A243" s="375" t="s">
        <v>1995</v>
      </c>
      <c r="C243" s="375" t="s">
        <v>3170</v>
      </c>
      <c r="D243" s="404" t="s">
        <v>3171</v>
      </c>
      <c r="E243" s="375" t="s">
        <v>3172</v>
      </c>
      <c r="F243" s="375" t="s">
        <v>3173</v>
      </c>
      <c r="G243" s="375" t="s">
        <v>3174</v>
      </c>
      <c r="H243" s="375" t="s">
        <v>3175</v>
      </c>
      <c r="I243" s="375" t="s">
        <v>1762</v>
      </c>
      <c r="L243" s="499"/>
    </row>
    <row r="244" spans="1:12" x14ac:dyDescent="0.2">
      <c r="A244" s="375" t="s">
        <v>1998</v>
      </c>
      <c r="D244" s="404"/>
      <c r="L244" s="499"/>
    </row>
    <row r="245" spans="1:12" x14ac:dyDescent="0.2">
      <c r="A245" s="375" t="s">
        <v>2001</v>
      </c>
      <c r="D245" s="404"/>
      <c r="L245" s="499"/>
    </row>
    <row r="246" spans="1:12" ht="15" x14ac:dyDescent="0.25">
      <c r="A246" s="375" t="s">
        <v>2004</v>
      </c>
      <c r="C246" s="375" t="s">
        <v>3176</v>
      </c>
      <c r="D246" s="510" t="s">
        <v>3177</v>
      </c>
      <c r="E246" s="375" t="s">
        <v>3178</v>
      </c>
      <c r="F246" s="375" t="s">
        <v>3179</v>
      </c>
      <c r="G246" s="375" t="s">
        <v>3180</v>
      </c>
      <c r="H246" s="375" t="s">
        <v>3181</v>
      </c>
      <c r="I246" s="375" t="s">
        <v>1776</v>
      </c>
      <c r="J246" s="508" t="s">
        <v>645</v>
      </c>
      <c r="L246" s="499"/>
    </row>
    <row r="247" spans="1:12" x14ac:dyDescent="0.2">
      <c r="A247" s="375" t="s">
        <v>2010</v>
      </c>
      <c r="D247" s="404"/>
      <c r="L247" s="499"/>
    </row>
    <row r="248" spans="1:12" x14ac:dyDescent="0.2">
      <c r="A248" s="375" t="s">
        <v>2015</v>
      </c>
      <c r="D248" s="404"/>
      <c r="L248" s="499"/>
    </row>
    <row r="249" spans="1:12" x14ac:dyDescent="0.2">
      <c r="A249" s="375" t="s">
        <v>2017</v>
      </c>
      <c r="D249" s="404"/>
      <c r="L249" s="499"/>
    </row>
    <row r="250" spans="1:12" x14ac:dyDescent="0.2">
      <c r="A250" s="375" t="s">
        <v>2019</v>
      </c>
      <c r="D250" s="404"/>
      <c r="L250" s="499"/>
    </row>
    <row r="251" spans="1:12" x14ac:dyDescent="0.2">
      <c r="A251" s="375" t="s">
        <v>2021</v>
      </c>
      <c r="C251" s="375" t="s">
        <v>3182</v>
      </c>
      <c r="D251" s="404" t="s">
        <v>2137</v>
      </c>
      <c r="E251" s="375" t="s">
        <v>3183</v>
      </c>
      <c r="F251" s="375" t="s">
        <v>3184</v>
      </c>
      <c r="G251" s="404" t="s">
        <v>3185</v>
      </c>
      <c r="H251" s="375" t="s">
        <v>3186</v>
      </c>
      <c r="I251" s="375" t="s">
        <v>208</v>
      </c>
      <c r="L251" s="499"/>
    </row>
    <row r="252" spans="1:12" x14ac:dyDescent="0.2">
      <c r="A252" s="375" t="s">
        <v>2024</v>
      </c>
      <c r="D252" s="404"/>
      <c r="L252" s="499"/>
    </row>
    <row r="253" spans="1:12" x14ac:dyDescent="0.2">
      <c r="A253" s="375" t="s">
        <v>2026</v>
      </c>
      <c r="C253" s="375" t="s">
        <v>3187</v>
      </c>
      <c r="D253" s="404" t="s">
        <v>2893</v>
      </c>
      <c r="E253" s="375" t="s">
        <v>3188</v>
      </c>
      <c r="F253" s="375" t="s">
        <v>3189</v>
      </c>
      <c r="G253" s="375" t="s">
        <v>3190</v>
      </c>
      <c r="H253" s="375" t="s">
        <v>3191</v>
      </c>
      <c r="I253" s="375" t="s">
        <v>1824</v>
      </c>
      <c r="L253" s="499"/>
    </row>
    <row r="254" spans="1:12" x14ac:dyDescent="0.2">
      <c r="A254" s="476" t="s">
        <v>2029</v>
      </c>
      <c r="B254" s="476"/>
      <c r="C254" s="476" t="s">
        <v>3192</v>
      </c>
      <c r="D254" s="513" t="s">
        <v>3193</v>
      </c>
      <c r="E254" s="476" t="s">
        <v>3194</v>
      </c>
      <c r="F254" s="476" t="s">
        <v>3195</v>
      </c>
      <c r="G254" s="476" t="s">
        <v>3196</v>
      </c>
      <c r="H254" s="476" t="s">
        <v>3197</v>
      </c>
      <c r="I254" s="476" t="s">
        <v>208</v>
      </c>
      <c r="J254" s="476"/>
      <c r="K254" s="476"/>
      <c r="L254" s="502"/>
    </row>
  </sheetData>
  <sheetProtection algorithmName="SHA-512" hashValue="/wvIlsxSvqahjnwQP/3qYCFgCw2YxgKHLDibhYBKF4qNGoyQ1bAFK4GGVHSBsJ2bpI172fGV8KUnsQkbZTHPgg==" saltValue="M/Ti2xBtwQ21TaoDRk1JCA==" spinCount="100000" sheet="1" formatColumns="0" forma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342875E35EB6243ACC05AA74C457836" ma:contentTypeVersion="13" ma:contentTypeDescription="Creare un nuovo documento." ma:contentTypeScope="" ma:versionID="838cd965213e08ee4e8f9ad30cfb7751">
  <xsd:schema xmlns:xsd="http://www.w3.org/2001/XMLSchema" xmlns:xs="http://www.w3.org/2001/XMLSchema" xmlns:p="http://schemas.microsoft.com/office/2006/metadata/properties" xmlns:ns3="ba61e495-4c62-44d8-a192-7161e4a223ad" xmlns:ns4="9fcf4af9-0ea1-4384-8f88-71988f3bd9cf" targetNamespace="http://schemas.microsoft.com/office/2006/metadata/properties" ma:root="true" ma:fieldsID="df6b4f7b6537edbfc8dd519fd532af16" ns3:_="" ns4:_="">
    <xsd:import namespace="ba61e495-4c62-44d8-a192-7161e4a223ad"/>
    <xsd:import namespace="9fcf4af9-0ea1-4384-8f88-71988f3bd9c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1e495-4c62-44d8-a192-7161e4a223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cf4af9-0ea1-4384-8f88-71988f3bd9c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8AD8D-168F-4D20-99E4-9ACF3B647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1e495-4c62-44d8-a192-7161e4a223ad"/>
    <ds:schemaRef ds:uri="9fcf4af9-0ea1-4384-8f88-71988f3bd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983C6-9EC4-4165-AD30-7088DE5DADC5}">
  <ds:schemaRefs>
    <ds:schemaRef ds:uri="http://schemas.microsoft.com/sharepoint/v3/contenttype/forms"/>
  </ds:schemaRefs>
</ds:datastoreItem>
</file>

<file path=customXml/itemProps3.xml><?xml version="1.0" encoding="utf-8"?>
<ds:datastoreItem xmlns:ds="http://schemas.openxmlformats.org/officeDocument/2006/customXml" ds:itemID="{F0100A7B-67F3-4484-AE5C-33AE0ACF86F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a61e495-4c62-44d8-a192-7161e4a223ad"/>
    <ds:schemaRef ds:uri="9fcf4af9-0ea1-4384-8f88-71988f3bd9c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Instructions</vt:lpstr>
      <vt:lpstr>Supplier Details</vt:lpstr>
      <vt:lpstr>Banking Instructions</vt:lpstr>
      <vt:lpstr>Certification</vt:lpstr>
      <vt:lpstr>Banking Header level</vt:lpstr>
      <vt:lpstr>Lists</vt:lpstr>
      <vt:lpstr>IBAN</vt:lpstr>
      <vt:lpstr>Examples</vt:lpstr>
      <vt:lpstr>AccountType</vt:lpstr>
      <vt:lpstr>BENEFICIARIESGRANT</vt:lpstr>
      <vt:lpstr>BranchNameInstr</vt:lpstr>
      <vt:lpstr>BranchType</vt:lpstr>
      <vt:lpstr>Colonies</vt:lpstr>
      <vt:lpstr>Countries</vt:lpstr>
      <vt:lpstr>DontInsert</vt:lpstr>
      <vt:lpstr>Exceptions</vt:lpstr>
      <vt:lpstr>Fellow</vt:lpstr>
      <vt:lpstr>IBANcountries</vt:lpstr>
      <vt:lpstr>Individual</vt:lpstr>
      <vt:lpstr>NonIBAN</vt:lpstr>
      <vt:lpstr>NonStaffTraveller</vt:lpstr>
      <vt:lpstr>NotSupplier</vt:lpstr>
      <vt:lpstr>Numbers</vt:lpstr>
      <vt:lpstr>PettyCash</vt:lpstr>
      <vt:lpstr>PettyCashAccount</vt:lpstr>
      <vt:lpstr>Certification!Print_Area</vt:lpstr>
      <vt:lpstr>Certification!Print_Titles</vt:lpstr>
      <vt:lpstr>RecordType</vt:lpstr>
      <vt:lpstr>SaudiArabia</vt:lpstr>
      <vt:lpstr>Supplier</vt:lpstr>
      <vt:lpstr>SupplierActivationCode</vt:lpstr>
      <vt:lpstr>Suppliertype</vt:lpstr>
      <vt:lpstr>Traveler</vt:lpstr>
      <vt:lpstr>UnitedStates</vt:lpstr>
      <vt:lpstr>UpdateMode</vt:lpstr>
      <vt:lpstr>UseIntermediate</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 Zoltan (CSS)</dc:creator>
  <cp:lastModifiedBy>Windows User</cp:lastModifiedBy>
  <cp:lastPrinted>2020-04-23T14:36:38Z</cp:lastPrinted>
  <dcterms:created xsi:type="dcterms:W3CDTF">2020-01-30T17:11:11Z</dcterms:created>
  <dcterms:modified xsi:type="dcterms:W3CDTF">2020-11-18T08:03:57Z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0x010100F342875E35EB6243ACC05AA74C457836</vt:lpwstr>
  </property>
</Properties>
</file>